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Sicherung 20220414\Beratung\Stiftung\# Green Finance\Mongolia\"/>
    </mc:Choice>
  </mc:AlternateContent>
  <xr:revisionPtr revIDLastSave="0" documentId="13_ncr:1_{B869E7CC-64A1-4A67-89E3-B540F3C252F6}" xr6:coauthVersionLast="47" xr6:coauthVersionMax="47" xr10:uidLastSave="{00000000-0000-0000-0000-000000000000}"/>
  <bookViews>
    <workbookView xWindow="-120" yWindow="-120" windowWidth="29040" windowHeight="15840" xr2:uid="{00000000-000D-0000-FFFF-FFFF00000000}"/>
  </bookViews>
  <sheets>
    <sheet name="Introduction" sheetId="20" r:id="rId1"/>
    <sheet name="Data" sheetId="5" r:id="rId2"/>
    <sheet name="Result-Dashboard" sheetId="13" r:id="rId3"/>
    <sheet name="Source 1 - GDP" sheetId="16" r:id="rId4"/>
    <sheet name="Source 2 - Assets" sheetId="18" r:id="rId5"/>
    <sheet name="Source 3 - Emissions" sheetId="17" r:id="rId6"/>
    <sheet name="Source 4 - Loans COUNTRY" sheetId="21" r:id="rId7"/>
    <sheet name="Explanation" sheetId="14" state="hidden" r:id="rId8"/>
  </sheets>
  <definedNames>
    <definedName name="_xlnm._FilterDatabase" localSheetId="3" hidden="1">'Source 1 - GDP'!$A$7:$X$7</definedName>
    <definedName name="_v12">#REF!</definedName>
    <definedName name="_xlchart.v1.0" hidden="1">'Result-Dashboard'!$B$46:$B$65</definedName>
    <definedName name="_xlchart.v1.1" hidden="1">'Result-Dashboard'!$C$46:$C$65</definedName>
    <definedName name="_xlnm.Print_Area" localSheetId="7">Explanation!$A$1:$H$132</definedName>
    <definedName name="_xlnm.Print_Area" localSheetId="0">Introduction!$A$1:$H$127</definedName>
    <definedName name="_xlnm.Print_Area" localSheetId="6">'Source 4 - Loans COUNTRY'!$A$1:$AF$377</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41596.5814930556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table" localSheetId="2">#REF!</definedName>
    <definedName name="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5" l="1"/>
  <c r="J90" i="5"/>
  <c r="J87" i="5"/>
  <c r="J83" i="5"/>
  <c r="J91" i="5"/>
  <c r="J78" i="5"/>
  <c r="J75" i="5"/>
  <c r="J73" i="5"/>
  <c r="J71" i="5"/>
  <c r="J64" i="5"/>
  <c r="J60" i="5"/>
  <c r="J58" i="5"/>
  <c r="J54" i="5"/>
  <c r="J50" i="5"/>
  <c r="J47" i="5"/>
  <c r="J41" i="5"/>
  <c r="J37" i="5"/>
  <c r="J33" i="5"/>
  <c r="J28" i="5"/>
  <c r="J26" i="5"/>
  <c r="J13" i="5"/>
  <c r="J7" i="5"/>
  <c r="J3" i="5"/>
  <c r="E2" i="5"/>
  <c r="G13" i="5"/>
  <c r="L36" i="18"/>
  <c r="L35" i="18"/>
  <c r="L34" i="18"/>
  <c r="L33" i="18"/>
  <c r="L32" i="18"/>
  <c r="L31" i="18"/>
  <c r="L30" i="18"/>
  <c r="L29" i="18"/>
  <c r="L28" i="18"/>
  <c r="L27" i="18"/>
  <c r="L26" i="18"/>
  <c r="L25" i="18"/>
  <c r="L24" i="18"/>
  <c r="L23" i="18"/>
  <c r="L22" i="18"/>
  <c r="L21" i="18"/>
  <c r="L20" i="18"/>
  <c r="L19" i="18"/>
  <c r="L18" i="18"/>
  <c r="E36" i="18"/>
  <c r="E35" i="18"/>
  <c r="E34" i="18"/>
  <c r="E33" i="18"/>
  <c r="E32" i="18"/>
  <c r="E31" i="18"/>
  <c r="E30" i="18"/>
  <c r="E29" i="18"/>
  <c r="E28" i="18"/>
  <c r="E27" i="18"/>
  <c r="E26" i="18"/>
  <c r="E25" i="18"/>
  <c r="E24" i="18"/>
  <c r="E23" i="18"/>
  <c r="E22" i="18"/>
  <c r="E21" i="18"/>
  <c r="E20" i="18"/>
  <c r="E19" i="18"/>
  <c r="E18" i="18"/>
  <c r="J35" i="18" l="1"/>
  <c r="K35" i="18" s="1"/>
  <c r="J34" i="18"/>
  <c r="K34" i="18" s="1"/>
  <c r="J33" i="18"/>
  <c r="K33" i="18" s="1"/>
  <c r="J32" i="18"/>
  <c r="K32" i="18" s="1"/>
  <c r="J31" i="18"/>
  <c r="K31" i="18" s="1"/>
  <c r="J26" i="18"/>
  <c r="K26" i="18" s="1"/>
  <c r="J25" i="18"/>
  <c r="K25" i="18" s="1"/>
  <c r="J24" i="18"/>
  <c r="K24" i="18" s="1"/>
  <c r="J22" i="18"/>
  <c r="K22" i="18" s="1"/>
  <c r="J20" i="18"/>
  <c r="K20" i="18" s="1"/>
  <c r="J19" i="18"/>
  <c r="K19" i="18" s="1"/>
  <c r="K21" i="18"/>
  <c r="J18" i="18"/>
  <c r="K18" i="18" s="1"/>
  <c r="J36" i="18"/>
  <c r="K36" i="18" s="1"/>
  <c r="J30" i="18"/>
  <c r="K30" i="18" s="1"/>
  <c r="J29" i="18"/>
  <c r="K29" i="18" s="1"/>
  <c r="J28" i="18"/>
  <c r="K28" i="18" s="1"/>
  <c r="J27" i="18"/>
  <c r="K27" i="18" s="1"/>
  <c r="J23" i="18"/>
  <c r="K23" i="18" s="1"/>
  <c r="J21" i="18"/>
  <c r="M19" i="18"/>
  <c r="M20" i="18"/>
  <c r="M21" i="18"/>
  <c r="M22" i="18"/>
  <c r="M23" i="18"/>
  <c r="M24" i="18"/>
  <c r="M25" i="18"/>
  <c r="M26" i="18"/>
  <c r="M27" i="18"/>
  <c r="M28" i="18"/>
  <c r="M29" i="18"/>
  <c r="M30" i="18"/>
  <c r="M31" i="18"/>
  <c r="M32" i="18"/>
  <c r="M33" i="18"/>
  <c r="M34" i="18"/>
  <c r="M35" i="18"/>
  <c r="M36" i="18"/>
  <c r="M18" i="18"/>
  <c r="N26" i="18" l="1"/>
  <c r="N29" i="18"/>
  <c r="N18" i="18"/>
  <c r="N30" i="18"/>
  <c r="N19" i="18"/>
  <c r="N31" i="18"/>
  <c r="N20" i="18"/>
  <c r="N22" i="18"/>
  <c r="N32" i="18"/>
  <c r="N21" i="18"/>
  <c r="N33" i="18"/>
  <c r="N34" i="18"/>
  <c r="N23" i="18"/>
  <c r="N24" i="18"/>
  <c r="N25" i="18"/>
  <c r="N27" i="18"/>
  <c r="N35" i="18"/>
  <c r="N28" i="18"/>
  <c r="N36" i="18"/>
  <c r="F36" i="18"/>
  <c r="G36" i="18" s="1"/>
  <c r="F35" i="18"/>
  <c r="G35" i="18" s="1"/>
  <c r="F31" i="18"/>
  <c r="G31" i="18" s="1"/>
  <c r="F34" i="18"/>
  <c r="G34" i="18" s="1"/>
  <c r="F33" i="18"/>
  <c r="G33" i="18" s="1"/>
  <c r="F32" i="18"/>
  <c r="G32" i="18" s="1"/>
  <c r="F30" i="18"/>
  <c r="G30" i="18" s="1"/>
  <c r="F29" i="18"/>
  <c r="G29" i="18" s="1"/>
  <c r="F28" i="18"/>
  <c r="G28" i="18" s="1"/>
  <c r="F27" i="18"/>
  <c r="G27" i="18" s="1"/>
  <c r="F26" i="18"/>
  <c r="G26" i="18" s="1"/>
  <c r="F25" i="18"/>
  <c r="G25" i="18" s="1"/>
  <c r="F24" i="18"/>
  <c r="G24" i="18" s="1"/>
  <c r="F23" i="18"/>
  <c r="G23" i="18" s="1"/>
  <c r="F22" i="18"/>
  <c r="G22" i="18" s="1"/>
  <c r="F21" i="18"/>
  <c r="G21" i="18" s="1"/>
  <c r="F20" i="18"/>
  <c r="G20" i="18" s="1"/>
  <c r="F18" i="18"/>
  <c r="G18" i="18" s="1"/>
  <c r="F19" i="18"/>
  <c r="G19" i="18" s="1"/>
  <c r="H27" i="18" l="1"/>
  <c r="P27" i="18" s="1"/>
  <c r="Q27" i="18" s="1"/>
  <c r="E50" i="5" s="1"/>
  <c r="H28" i="18"/>
  <c r="P28" i="18" s="1"/>
  <c r="Q28" i="18" s="1"/>
  <c r="E54" i="5" s="1"/>
  <c r="H32" i="18"/>
  <c r="P32" i="18" s="1"/>
  <c r="H29" i="18"/>
  <c r="H30" i="18"/>
  <c r="P30" i="18" s="1"/>
  <c r="H21" i="18"/>
  <c r="P21" i="18" s="1"/>
  <c r="H34" i="18"/>
  <c r="P34" i="18" s="1"/>
  <c r="Q34" i="18" s="1"/>
  <c r="E75" i="5" s="1"/>
  <c r="H36" i="18"/>
  <c r="P36" i="18" s="1"/>
  <c r="H19" i="18"/>
  <c r="P19" i="18" s="1"/>
  <c r="Q19" i="18" s="1"/>
  <c r="E7" i="5" s="1"/>
  <c r="H33" i="18"/>
  <c r="P33" i="18" s="1"/>
  <c r="H22" i="18"/>
  <c r="H23" i="18"/>
  <c r="P23" i="18" s="1"/>
  <c r="H24" i="18"/>
  <c r="P24" i="18" s="1"/>
  <c r="Q24" i="18" s="1"/>
  <c r="E37" i="5" s="1"/>
  <c r="H25" i="18"/>
  <c r="P25" i="18" s="1"/>
  <c r="Q25" i="18" s="1"/>
  <c r="E41" i="5" s="1"/>
  <c r="H18" i="18"/>
  <c r="H20" i="18"/>
  <c r="H31" i="18"/>
  <c r="P31" i="18" s="1"/>
  <c r="H35" i="18"/>
  <c r="P35" i="18" s="1"/>
  <c r="Q35" i="18" s="1"/>
  <c r="E78" i="5" s="1"/>
  <c r="H26" i="18"/>
  <c r="P26" i="18" s="1"/>
  <c r="Q26" i="18" s="1"/>
  <c r="E47" i="5" s="1"/>
  <c r="G42" i="5"/>
  <c r="F62" i="17"/>
  <c r="G9" i="5"/>
  <c r="G44" i="5"/>
  <c r="G26" i="5"/>
  <c r="G33" i="5"/>
  <c r="G21" i="5"/>
  <c r="G30" i="5"/>
  <c r="G20" i="5"/>
  <c r="G31" i="5"/>
  <c r="G4" i="5"/>
  <c r="Q23" i="18" l="1"/>
  <c r="E33" i="5" s="1"/>
  <c r="Q33" i="18"/>
  <c r="E73" i="5" s="1"/>
  <c r="Q30" i="18"/>
  <c r="E60" i="5" s="1"/>
  <c r="Q32" i="18"/>
  <c r="E71" i="5" s="1"/>
  <c r="Q36" i="18"/>
  <c r="E83" i="5" s="1"/>
  <c r="P29" i="18"/>
  <c r="Q29" i="18" s="1"/>
  <c r="E58" i="5" s="1"/>
  <c r="P20" i="18"/>
  <c r="Q20" i="18" s="1"/>
  <c r="E13" i="5" s="1"/>
  <c r="P22" i="18"/>
  <c r="Q22" i="18" s="1"/>
  <c r="E28" i="5" s="1"/>
  <c r="Q31" i="18"/>
  <c r="E64" i="5" s="1"/>
  <c r="Q21" i="18"/>
  <c r="E26" i="5" s="1"/>
  <c r="P18" i="18"/>
  <c r="Q18" i="18" s="1"/>
  <c r="E3" i="5" s="1"/>
  <c r="G41" i="5"/>
  <c r="D48" i="17" l="1"/>
  <c r="D47" i="17"/>
  <c r="E113" i="17"/>
  <c r="Y40" i="16"/>
  <c r="Y41" i="16"/>
  <c r="Y42" i="16"/>
  <c r="Y43" i="16"/>
  <c r="Y44" i="16"/>
  <c r="Y45" i="16"/>
  <c r="Y46" i="16"/>
  <c r="Y47" i="16"/>
  <c r="Y48" i="16"/>
  <c r="Y49" i="16"/>
  <c r="Y50" i="16"/>
  <c r="Y51" i="16"/>
  <c r="Y52" i="16"/>
  <c r="Y53" i="16"/>
  <c r="Y54" i="16"/>
  <c r="Y55" i="16"/>
  <c r="Y56" i="16"/>
  <c r="Y57" i="16"/>
  <c r="Y58" i="16"/>
  <c r="Y39" i="16"/>
  <c r="AA38" i="16" l="1"/>
  <c r="AA39" i="16" s="1"/>
  <c r="G3" i="5" s="1"/>
  <c r="AA57" i="16" l="1"/>
  <c r="G83" i="5" s="1"/>
  <c r="AA56" i="16"/>
  <c r="G78" i="5" s="1"/>
  <c r="AA55" i="16"/>
  <c r="G75" i="5" s="1"/>
  <c r="AA54" i="16"/>
  <c r="G73" i="5" s="1"/>
  <c r="AA53" i="16"/>
  <c r="G71" i="5" s="1"/>
  <c r="AA52" i="16"/>
  <c r="G64" i="5" s="1"/>
  <c r="AA51" i="16"/>
  <c r="G60" i="5" s="1"/>
  <c r="AA50" i="16"/>
  <c r="G58" i="5" s="1"/>
  <c r="AA49" i="16"/>
  <c r="G54" i="5" s="1"/>
  <c r="AA47" i="16"/>
  <c r="G47" i="5" s="1"/>
  <c r="AA48" i="16"/>
  <c r="G50" i="5" s="1"/>
  <c r="AA45" i="16"/>
  <c r="G37" i="5" s="1"/>
  <c r="AA43" i="16"/>
  <c r="G28" i="5" s="1"/>
  <c r="AA40" i="16"/>
  <c r="G7" i="5" s="1"/>
  <c r="E65" i="13" l="1"/>
  <c r="E64" i="13"/>
  <c r="K83" i="5"/>
  <c r="L83" i="5" s="1"/>
  <c r="E63" i="13" s="1"/>
  <c r="K78" i="5"/>
  <c r="L78" i="5" s="1"/>
  <c r="E62" i="13" s="1"/>
  <c r="K75" i="5"/>
  <c r="L75" i="5" s="1"/>
  <c r="E61" i="13" s="1"/>
  <c r="K73" i="5"/>
  <c r="L73" i="5" s="1"/>
  <c r="E60" i="13" s="1"/>
  <c r="K71" i="5"/>
  <c r="L71" i="5" s="1"/>
  <c r="E59" i="13" s="1"/>
  <c r="K64" i="5"/>
  <c r="L64" i="5" s="1"/>
  <c r="E58" i="13" s="1"/>
  <c r="K60" i="5"/>
  <c r="L60" i="5" s="1"/>
  <c r="E57" i="13" s="1"/>
  <c r="K58" i="5"/>
  <c r="L58" i="5" s="1"/>
  <c r="E56" i="13" s="1"/>
  <c r="K54" i="5"/>
  <c r="L54" i="5" s="1"/>
  <c r="E55" i="13" s="1"/>
  <c r="K50" i="5"/>
  <c r="L50" i="5" s="1"/>
  <c r="E54" i="13" s="1"/>
  <c r="K47" i="5"/>
  <c r="L47" i="5" s="1"/>
  <c r="E53" i="13" s="1"/>
  <c r="K41" i="5"/>
  <c r="L41" i="5" s="1"/>
  <c r="E52" i="13" s="1"/>
  <c r="K37" i="5"/>
  <c r="L37" i="5" s="1"/>
  <c r="E51" i="13" s="1"/>
  <c r="K33" i="5"/>
  <c r="L33" i="5" s="1"/>
  <c r="E50" i="13" s="1"/>
  <c r="K28" i="5"/>
  <c r="L28" i="5" s="1"/>
  <c r="E49" i="13" s="1"/>
  <c r="K26" i="5"/>
  <c r="L26" i="5" s="1"/>
  <c r="E48" i="13" s="1"/>
  <c r="K13" i="5"/>
  <c r="K7" i="5"/>
  <c r="L7" i="5" s="1"/>
  <c r="E47" i="13" s="1"/>
  <c r="K3" i="5"/>
  <c r="L3" i="5" l="1"/>
  <c r="E46" i="13" l="1"/>
  <c r="G65" i="13" l="1"/>
  <c r="G64" i="13"/>
  <c r="G63" i="13"/>
  <c r="G62" i="13"/>
  <c r="G61" i="13"/>
  <c r="G60" i="13"/>
  <c r="G59" i="13"/>
  <c r="G58" i="13"/>
  <c r="G57" i="13"/>
  <c r="G56" i="13"/>
  <c r="G55" i="13"/>
  <c r="G54" i="13"/>
  <c r="G53" i="13"/>
  <c r="G52" i="13"/>
  <c r="G51" i="13"/>
  <c r="G50" i="13"/>
  <c r="G49" i="13"/>
  <c r="G48" i="13"/>
  <c r="G47" i="13"/>
  <c r="G46" i="13"/>
  <c r="G66" i="13" l="1"/>
  <c r="L13" i="5"/>
  <c r="L2" i="5" s="1"/>
  <c r="G2" i="5"/>
  <c r="M28" i="13" l="1"/>
  <c r="H46" i="13"/>
  <c r="H62" i="13"/>
  <c r="H49" i="13"/>
  <c r="H60" i="13"/>
  <c r="H47" i="13"/>
  <c r="H50" i="13"/>
  <c r="H48" i="13"/>
  <c r="H59" i="13"/>
  <c r="H61" i="13"/>
  <c r="H56" i="13"/>
  <c r="H58" i="13"/>
  <c r="H54" i="13"/>
  <c r="H64" i="13"/>
  <c r="H53" i="13"/>
  <c r="H63" i="13"/>
  <c r="H65" i="13"/>
  <c r="H51" i="13"/>
  <c r="H55" i="13"/>
  <c r="H52" i="13"/>
  <c r="H57" i="13"/>
  <c r="H20" i="5"/>
  <c r="H21" i="5"/>
  <c r="H3" i="5"/>
  <c r="H75" i="5"/>
  <c r="H7" i="5"/>
  <c r="H50" i="5"/>
  <c r="H78" i="5"/>
  <c r="H33" i="5"/>
  <c r="H71" i="5"/>
  <c r="H73" i="5"/>
  <c r="H13" i="5"/>
  <c r="H83" i="5"/>
  <c r="H26" i="5"/>
  <c r="H58" i="5"/>
  <c r="H64" i="5"/>
  <c r="H37" i="5"/>
  <c r="H41" i="5"/>
  <c r="H47" i="5"/>
  <c r="H54" i="5"/>
  <c r="H28" i="5"/>
  <c r="H60" i="5"/>
  <c r="F3" i="5" l="1"/>
  <c r="E66" i="13"/>
  <c r="H2" i="5"/>
  <c r="F13" i="5"/>
  <c r="C2" i="5" l="1"/>
  <c r="M31" i="13"/>
  <c r="M32" i="13" s="1"/>
  <c r="F65" i="13"/>
  <c r="F63" i="13"/>
  <c r="F59" i="13"/>
  <c r="F46" i="13"/>
  <c r="F60" i="13"/>
  <c r="F47" i="13"/>
  <c r="F64" i="13"/>
  <c r="F52" i="13"/>
  <c r="F48" i="13"/>
  <c r="F57" i="13"/>
  <c r="F49" i="13"/>
  <c r="F58" i="13"/>
  <c r="F50" i="13"/>
  <c r="F55" i="13"/>
  <c r="F62" i="13"/>
  <c r="F54" i="13"/>
  <c r="F51" i="13"/>
  <c r="F61" i="13"/>
  <c r="F56" i="13"/>
  <c r="F53" i="13"/>
  <c r="D91" i="5" l="1"/>
  <c r="D3" i="5"/>
  <c r="D8" i="5"/>
  <c r="D10" i="5"/>
  <c r="D79" i="5"/>
  <c r="D30" i="5"/>
  <c r="D34" i="5"/>
  <c r="D70" i="5"/>
  <c r="D73" i="5"/>
  <c r="D87" i="5"/>
  <c r="D76" i="5"/>
  <c r="D9" i="5"/>
  <c r="D90" i="5"/>
  <c r="D49" i="5"/>
  <c r="D7" i="5"/>
  <c r="D46" i="5"/>
  <c r="D69" i="5"/>
  <c r="D88" i="5"/>
  <c r="D56" i="5"/>
  <c r="D4" i="5"/>
  <c r="D45" i="5"/>
  <c r="D65" i="5"/>
  <c r="D83" i="5"/>
  <c r="D13" i="5"/>
  <c r="D11" i="5"/>
  <c r="D89" i="5"/>
  <c r="D60" i="5"/>
  <c r="D78" i="5"/>
  <c r="D81" i="5"/>
  <c r="D36" i="5"/>
  <c r="D40" i="5"/>
  <c r="D64" i="5"/>
  <c r="D29" i="5"/>
  <c r="D35" i="5"/>
  <c r="D6" i="5"/>
  <c r="D86" i="5"/>
  <c r="D37" i="5"/>
  <c r="D51" i="5"/>
  <c r="D52" i="5"/>
  <c r="D31" i="5"/>
  <c r="D62" i="5"/>
  <c r="D33" i="5"/>
  <c r="D61" i="5"/>
  <c r="D74" i="5"/>
  <c r="D54" i="5"/>
  <c r="D77" i="5"/>
  <c r="D84" i="5"/>
  <c r="D28" i="5"/>
  <c r="D85" i="5"/>
  <c r="D42" i="5"/>
  <c r="D50" i="5"/>
  <c r="D39" i="5"/>
  <c r="D82" i="5"/>
  <c r="D63" i="5"/>
  <c r="D57" i="5"/>
  <c r="D43" i="5"/>
  <c r="D68" i="5"/>
  <c r="D47" i="5"/>
  <c r="D71" i="5"/>
  <c r="D80" i="5"/>
  <c r="D32" i="5"/>
  <c r="D53" i="5"/>
  <c r="D38" i="5"/>
  <c r="D5" i="5"/>
  <c r="D41" i="5"/>
  <c r="D48" i="5"/>
  <c r="D59" i="5"/>
  <c r="D72" i="5"/>
  <c r="D27" i="5"/>
  <c r="D67" i="5"/>
  <c r="D66" i="5"/>
  <c r="D26" i="5"/>
  <c r="D75" i="5"/>
  <c r="D44" i="5"/>
  <c r="D12" i="5"/>
  <c r="D55" i="5"/>
  <c r="D58" i="5"/>
  <c r="C64" i="13"/>
  <c r="O64" i="13" s="1"/>
  <c r="F75" i="5"/>
  <c r="F60" i="5"/>
  <c r="F50" i="5"/>
  <c r="F58" i="5"/>
  <c r="F64" i="5"/>
  <c r="F28" i="5"/>
  <c r="F73" i="5"/>
  <c r="F26" i="5"/>
  <c r="F33" i="5"/>
  <c r="F37" i="5"/>
  <c r="F47" i="5"/>
  <c r="F54" i="5"/>
  <c r="F71" i="5"/>
  <c r="F78" i="5"/>
  <c r="F83" i="5"/>
  <c r="D2" i="5" l="1"/>
  <c r="C65" i="13"/>
  <c r="O65" i="13" s="1"/>
  <c r="I75" i="5"/>
  <c r="I60" i="5"/>
  <c r="I37" i="5"/>
  <c r="I26" i="5"/>
  <c r="I28" i="5"/>
  <c r="I58" i="5"/>
  <c r="I78" i="5"/>
  <c r="I54" i="5"/>
  <c r="I83" i="5"/>
  <c r="I71" i="5"/>
  <c r="I47" i="5"/>
  <c r="I33" i="5"/>
  <c r="I73" i="5"/>
  <c r="F7" i="5"/>
  <c r="I7" i="5" s="1"/>
  <c r="I64" i="5"/>
  <c r="I50" i="5"/>
  <c r="C63" i="13" l="1"/>
  <c r="O63" i="13" s="1"/>
  <c r="C58" i="13"/>
  <c r="O58" i="13" s="1"/>
  <c r="C55" i="13"/>
  <c r="O55" i="13" s="1"/>
  <c r="C62" i="13"/>
  <c r="O62" i="13" s="1"/>
  <c r="C59" i="13"/>
  <c r="O59" i="13" s="1"/>
  <c r="C57" i="13"/>
  <c r="O57" i="13" s="1"/>
  <c r="C54" i="13"/>
  <c r="O54" i="13" s="1"/>
  <c r="C61" i="13"/>
  <c r="O61" i="13" s="1"/>
  <c r="C47" i="13"/>
  <c r="C56" i="13"/>
  <c r="O56" i="13" s="1"/>
  <c r="C60" i="13"/>
  <c r="O60" i="13" s="1"/>
  <c r="C49" i="13"/>
  <c r="O49" i="13" s="1"/>
  <c r="C50" i="13"/>
  <c r="O50" i="13" s="1"/>
  <c r="C48" i="13"/>
  <c r="O48" i="13" s="1"/>
  <c r="C53" i="13"/>
  <c r="O53" i="13" s="1"/>
  <c r="C51" i="13"/>
  <c r="O51" i="13" s="1"/>
  <c r="I13" i="5"/>
  <c r="I3" i="5"/>
  <c r="C46" i="13" l="1"/>
  <c r="O47" i="13"/>
  <c r="O46" i="13" l="1"/>
  <c r="F41" i="5" l="1"/>
  <c r="I41" i="5" l="1"/>
  <c r="I2" i="5" s="1"/>
  <c r="C52" i="13" l="1"/>
  <c r="O52" i="13" s="1"/>
  <c r="O66" i="13" s="1"/>
  <c r="C66" i="13" l="1"/>
  <c r="D48" i="13" s="1"/>
  <c r="D46" i="13" l="1"/>
  <c r="D58" i="13"/>
  <c r="D64" i="13"/>
  <c r="D55" i="13"/>
  <c r="D60" i="13"/>
  <c r="D65" i="13"/>
  <c r="D51" i="13"/>
  <c r="D53" i="13"/>
  <c r="D50" i="13"/>
  <c r="D63" i="13"/>
  <c r="D52" i="13"/>
  <c r="D57" i="13"/>
  <c r="D56" i="13"/>
  <c r="D49" i="13"/>
  <c r="M35" i="13"/>
  <c r="M36" i="13" s="1"/>
  <c r="D61" i="13"/>
  <c r="D62" i="13"/>
  <c r="D47" i="13"/>
  <c r="D59" i="13"/>
  <c r="D54" i="13"/>
  <c r="H66" i="13"/>
  <c r="F66" i="13"/>
  <c r="D66" i="13" l="1"/>
</calcChain>
</file>

<file path=xl/sharedStrings.xml><?xml version="1.0" encoding="utf-8"?>
<sst xmlns="http://schemas.openxmlformats.org/spreadsheetml/2006/main" count="2716" uniqueCount="948">
  <si>
    <t>A</t>
  </si>
  <si>
    <t>B</t>
  </si>
  <si>
    <t>C</t>
  </si>
  <si>
    <t>D</t>
  </si>
  <si>
    <t>E</t>
  </si>
  <si>
    <t>F</t>
  </si>
  <si>
    <t>G</t>
  </si>
  <si>
    <t>H</t>
  </si>
  <si>
    <t>I</t>
  </si>
  <si>
    <t>J</t>
  </si>
  <si>
    <t>K</t>
  </si>
  <si>
    <t>L</t>
  </si>
  <si>
    <t>M</t>
  </si>
  <si>
    <t>N</t>
  </si>
  <si>
    <t>O</t>
  </si>
  <si>
    <t>P</t>
  </si>
  <si>
    <t>Q</t>
  </si>
  <si>
    <t>R</t>
  </si>
  <si>
    <t>S</t>
  </si>
  <si>
    <t>T</t>
  </si>
  <si>
    <t>Assets</t>
  </si>
  <si>
    <t>Nace-Code</t>
  </si>
  <si>
    <t>Agriculture, Forestry and Fishing</t>
  </si>
  <si>
    <t>Forestry and Logging</t>
  </si>
  <si>
    <t>Fishing and Aquaculture</t>
  </si>
  <si>
    <t>Mining and Quarrying</t>
  </si>
  <si>
    <t>Manufacturing</t>
  </si>
  <si>
    <t>Manufacture of Coke and refined Petroleum Products</t>
  </si>
  <si>
    <t>Manufacture of Chemicals and chemical Products</t>
  </si>
  <si>
    <t xml:space="preserve">Manufacture of basic pharmaceutical Products and pharmaceutical Preparations </t>
  </si>
  <si>
    <t xml:space="preserve">Manufacture of electrical Equipment </t>
  </si>
  <si>
    <t xml:space="preserve">Manufacture of Machinery and Equipment </t>
  </si>
  <si>
    <t>Electricity, Gas, Steam and Air Conditioning Supply</t>
  </si>
  <si>
    <t>Water Supply, Sewerage, Waste Management and Remediation Activities</t>
  </si>
  <si>
    <t>Construction</t>
  </si>
  <si>
    <t>Wholesale and Retail Trade</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</si>
  <si>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</si>
  <si>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</si>
  <si>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</si>
  <si>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</si>
  <si>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</si>
  <si>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</si>
  <si>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</si>
  <si>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</si>
  <si>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</si>
  <si>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and Social Work Activities</t>
  </si>
  <si>
    <t>Arts, Entertainment and Recreation</t>
  </si>
  <si>
    <t>Other Service Activities</t>
  </si>
  <si>
    <t>Activities of Households as Employers</t>
  </si>
  <si>
    <t>Activities of Extraterritorial Organisations and Bodies</t>
  </si>
  <si>
    <t>U</t>
  </si>
  <si>
    <t>Telecommunications</t>
  </si>
  <si>
    <t>Scientific research and development</t>
  </si>
  <si>
    <t xml:space="preserve">Social work activities </t>
  </si>
  <si>
    <t>Crop and animal production, hunting and related service activities</t>
  </si>
  <si>
    <t>Mining of coal and lignite</t>
  </si>
  <si>
    <t>Extraction of crude petroleum and natural gas</t>
  </si>
  <si>
    <t>Mining of metal ores</t>
  </si>
  <si>
    <t>Other mining and quarrying</t>
  </si>
  <si>
    <t>Mining support service activities</t>
  </si>
  <si>
    <t>Sewerage</t>
  </si>
  <si>
    <t>Waste collection, treatment and disposal activities; materials recovery</t>
  </si>
  <si>
    <t>Remediation activities and other waste management services</t>
  </si>
  <si>
    <t>Water collection, treatment and supply</t>
  </si>
  <si>
    <t>Specialised construction activities</t>
  </si>
  <si>
    <t>Civil engineering</t>
  </si>
  <si>
    <t>Construction of buildings</t>
  </si>
  <si>
    <t>Wholesale and retail trade and repair of motor vehicles and motorcycles</t>
  </si>
  <si>
    <t>Wholesale trade, except of motor vehicles and motorcycles</t>
  </si>
  <si>
    <t>Retail trade, except of motor vehicles and motorcycles</t>
  </si>
  <si>
    <t>Land transport and transport via pipelines</t>
  </si>
  <si>
    <t>Water transport</t>
  </si>
  <si>
    <t>Air transport</t>
  </si>
  <si>
    <t>Warehousing and support activities for transportation</t>
  </si>
  <si>
    <t>Postal and courier activities</t>
  </si>
  <si>
    <t>Food and beverage service activities</t>
  </si>
  <si>
    <t>Accommodation</t>
  </si>
  <si>
    <t>Financial service activities, except insurance and pension funding</t>
  </si>
  <si>
    <t>Activities auxiliary to financial services and insurance activities</t>
  </si>
  <si>
    <t>Insurance, reinsurance and pension funding, except compulsory social security</t>
  </si>
  <si>
    <t>Rental and leasing activities</t>
  </si>
  <si>
    <t>Employment activities</t>
  </si>
  <si>
    <t>Travel agency, tour operator and other reservation service and related activities</t>
  </si>
  <si>
    <t>Security and investigation activities</t>
  </si>
  <si>
    <t>Services to buildings and landscape activities</t>
  </si>
  <si>
    <t>Office administrative, office support and other business support activities</t>
  </si>
  <si>
    <t>Creative, arts and entertainment activities</t>
  </si>
  <si>
    <t>Libraries, archives, museums and other cultural activities</t>
  </si>
  <si>
    <t>Gambling and betting activities</t>
  </si>
  <si>
    <t>Sports activities and amusement and recreation activities</t>
  </si>
  <si>
    <t>Activities of membership organisations</t>
  </si>
  <si>
    <t>Repair of computers and personal and household goods</t>
  </si>
  <si>
    <t>Other personal service activities</t>
  </si>
  <si>
    <t>Activities of households as employers of domestic personnel</t>
  </si>
  <si>
    <t>Undifferentiated goods- and services-producing activities of private households for own use</t>
  </si>
  <si>
    <t>01</t>
  </si>
  <si>
    <t>02</t>
  </si>
  <si>
    <t>03</t>
  </si>
  <si>
    <t>05</t>
  </si>
  <si>
    <t>06</t>
  </si>
  <si>
    <t>07</t>
  </si>
  <si>
    <t>08</t>
  </si>
  <si>
    <t>09</t>
  </si>
  <si>
    <t>19</t>
  </si>
  <si>
    <t>20</t>
  </si>
  <si>
    <t>21</t>
  </si>
  <si>
    <t>27</t>
  </si>
  <si>
    <t>28</t>
  </si>
  <si>
    <t>35</t>
  </si>
  <si>
    <t>36</t>
  </si>
  <si>
    <t>37</t>
  </si>
  <si>
    <t>38</t>
  </si>
  <si>
    <t>39</t>
  </si>
  <si>
    <t>41</t>
  </si>
  <si>
    <t>42</t>
  </si>
  <si>
    <t>43</t>
  </si>
  <si>
    <t>45</t>
  </si>
  <si>
    <t>46</t>
  </si>
  <si>
    <t>47</t>
  </si>
  <si>
    <t>49</t>
  </si>
  <si>
    <t>50</t>
  </si>
  <si>
    <t>51</t>
  </si>
  <si>
    <t>52</t>
  </si>
  <si>
    <t>53</t>
  </si>
  <si>
    <t>55</t>
  </si>
  <si>
    <t>56</t>
  </si>
  <si>
    <t>61</t>
  </si>
  <si>
    <t>64</t>
  </si>
  <si>
    <t>65</t>
  </si>
  <si>
    <t>66</t>
  </si>
  <si>
    <t>68</t>
  </si>
  <si>
    <t>72</t>
  </si>
  <si>
    <t>77</t>
  </si>
  <si>
    <t>78</t>
  </si>
  <si>
    <t>79</t>
  </si>
  <si>
    <t>80</t>
  </si>
  <si>
    <t>81</t>
  </si>
  <si>
    <t>82</t>
  </si>
  <si>
    <t>84</t>
  </si>
  <si>
    <t>85</t>
  </si>
  <si>
    <t>88</t>
  </si>
  <si>
    <t>90</t>
  </si>
  <si>
    <t>91</t>
  </si>
  <si>
    <t>92</t>
  </si>
  <si>
    <t>93</t>
  </si>
  <si>
    <t>94</t>
  </si>
  <si>
    <t>95</t>
  </si>
  <si>
    <t>96</t>
  </si>
  <si>
    <t>97</t>
  </si>
  <si>
    <t>98</t>
  </si>
  <si>
    <t>TOTAL</t>
  </si>
  <si>
    <t>Aktivität/Branche</t>
  </si>
  <si>
    <t>Kusys</t>
  </si>
  <si>
    <t>Sector Description</t>
  </si>
  <si>
    <t>Loan Volume in GEL</t>
  </si>
  <si>
    <t>Volume (%)</t>
  </si>
  <si>
    <t>Country</t>
  </si>
  <si>
    <t>Bank</t>
  </si>
  <si>
    <t>Total Emissions COUNTRY:</t>
  </si>
  <si>
    <t>Financed Emissions COUNTRY:</t>
  </si>
  <si>
    <t>Financed Emissions BANK:</t>
  </si>
  <si>
    <t>t CO2 eq</t>
  </si>
  <si>
    <t>of total</t>
  </si>
  <si>
    <t>of country</t>
  </si>
  <si>
    <t>Copy Bank</t>
  </si>
  <si>
    <t>Manufacture of Food Products, Manufacture of Beverages, Manufacture of Tobacco Products</t>
  </si>
  <si>
    <t>10, 11, 12</t>
  </si>
  <si>
    <t xml:space="preserve">Manufacture of Textiles, Manufacture of wearing Apparel, Manufacture of Leather and related Products </t>
  </si>
  <si>
    <t>13, 14, 15</t>
  </si>
  <si>
    <t xml:space="preserve">Manufacture of Wood and of Products of Wood and Cork, except Furniture; Manufacture of Articles of Straw and Plaiting Material, Manufacture of Paper and Paper Products, Printing and Reproduction of Recorded Media </t>
  </si>
  <si>
    <t>16, 17, 18</t>
  </si>
  <si>
    <t xml:space="preserve">Manufacture of Rubber and plastic Products, Manufacture of other non-metallic mineral Products </t>
  </si>
  <si>
    <t>22, 23</t>
  </si>
  <si>
    <t>Manufacture of basic Metals, Manufacture of fabricated metal Products, except Machinery and Equipment, Manufacture of Computer, electronic and optical Products</t>
  </si>
  <si>
    <t>24, 25, 26</t>
  </si>
  <si>
    <t xml:space="preserve">Manufacture of Motor Vehicles, Trailers and semi-Trailers, Manufacture of other Transport Equipment </t>
  </si>
  <si>
    <t>29, 30</t>
  </si>
  <si>
    <t>Manufacture of Furniture, Other manufacturing, Repair and installation of Machinery and Equipment</t>
  </si>
  <si>
    <t>31, 32, 33</t>
  </si>
  <si>
    <t>Publishing, Motion picture, video and television programme production, sound recording and music publishing activities, Programming and broadcasting activities</t>
  </si>
  <si>
    <t>58, 59, 60</t>
  </si>
  <si>
    <t>Computer programming, consultancy and related activities, Information service activities</t>
  </si>
  <si>
    <t>62, 63</t>
  </si>
  <si>
    <t>Legal and accounting activities, Activities of head offices; management consultancy activities, Architecture and engineering activities; technical testing and analysis</t>
  </si>
  <si>
    <t>69, 70, 71</t>
  </si>
  <si>
    <t xml:space="preserve">Advertising and market research, Other professional, scientific and technical activities, Veterinary activities </t>
  </si>
  <si>
    <t>73, 74, 75</t>
  </si>
  <si>
    <t>Human health activities, Residential care activities</t>
  </si>
  <si>
    <t>86, 87</t>
  </si>
  <si>
    <t>GHG-Emissions    (Gg CO2 eq)</t>
  </si>
  <si>
    <t>Financed Emissions in                                                t CO2 e</t>
  </si>
  <si>
    <t>GHG-Emissions (%)</t>
  </si>
  <si>
    <r>
      <t>Financed Emissions per Sector (</t>
    </r>
    <r>
      <rPr>
        <b/>
        <sz val="28"/>
        <color rgb="FFC00000"/>
        <rFont val="Calibri"/>
        <family val="2"/>
        <scheme val="minor"/>
      </rPr>
      <t>BANK</t>
    </r>
    <r>
      <rPr>
        <b/>
        <sz val="28"/>
        <color theme="1"/>
        <rFont val="Calibri"/>
        <family val="2"/>
        <scheme val="minor"/>
      </rPr>
      <t>)</t>
    </r>
  </si>
  <si>
    <t>Total Emissions in                                                t CO2 e</t>
  </si>
  <si>
    <t xml:space="preserve">    Financed Emissions (Bank) cumulative</t>
  </si>
  <si>
    <r>
      <t>Financed Emissions (</t>
    </r>
    <r>
      <rPr>
        <b/>
        <sz val="20"/>
        <color rgb="FFC00000"/>
        <rFont val="Arial"/>
        <family val="2"/>
      </rPr>
      <t>Country</t>
    </r>
    <r>
      <rPr>
        <b/>
        <sz val="20"/>
        <rFont val="Arial"/>
        <family val="2"/>
      </rPr>
      <t>)</t>
    </r>
  </si>
  <si>
    <r>
      <t xml:space="preserve">    Total Emissions (</t>
    </r>
    <r>
      <rPr>
        <b/>
        <sz val="20"/>
        <color rgb="FFC00000"/>
        <rFont val="Arial"/>
        <family val="2"/>
      </rPr>
      <t>Country</t>
    </r>
    <r>
      <rPr>
        <b/>
        <sz val="20"/>
        <rFont val="Arial"/>
        <family val="2"/>
      </rPr>
      <t xml:space="preserve">) </t>
    </r>
  </si>
  <si>
    <t>Loan Volume in GEL COUNTRY</t>
  </si>
  <si>
    <t>Financed Emissions COUNTRY     (Gg CO2 eq)</t>
  </si>
  <si>
    <t>Financed Emissions BANK                    (Gg CO2 eq)</t>
  </si>
  <si>
    <t>Attribution Factor per Sector</t>
  </si>
  <si>
    <t>Attribution Factor per Sector COUNTRY</t>
  </si>
  <si>
    <t>https://nacev2.com/en</t>
  </si>
  <si>
    <t>Welcome to the Financed Emissions Dashboard!</t>
  </si>
  <si>
    <t>https://carbonaccountingfinancials.com/</t>
  </si>
  <si>
    <t>This Excel-Tool consists of three sheets: You are now on the first sheet labeled "Explanation". This</t>
  </si>
  <si>
    <t>This sheet already contains a compilation of data necessary to give an estimate of the total financed</t>
  </si>
  <si>
    <t>emissions of your bank. The assessment logic is an adaptation of the PCAF concept (Partnership for</t>
  </si>
  <si>
    <t xml:space="preserve">carbon accounting financials). Please refer to this link for more information on PCAF: </t>
  </si>
  <si>
    <t>detailed information on customer level, as the later is only available from very view companies.</t>
  </si>
  <si>
    <t>give an informed estimate in the circumstance of limited data (this equals quality score 3b in PCAF-</t>
  </si>
  <si>
    <t>several sub-sectors had to be combined - because the asset data or emission data was only available</t>
  </si>
  <si>
    <t>codes of C 10, C 11 and C12.</t>
  </si>
  <si>
    <r>
      <t xml:space="preserve">Column A contains the sector-code. In this tool, the international </t>
    </r>
    <r>
      <rPr>
        <sz val="11"/>
        <color rgb="FFFF0000"/>
        <rFont val="Calibri"/>
        <family val="2"/>
        <scheme val="minor"/>
      </rPr>
      <t>NACE code system</t>
    </r>
    <r>
      <rPr>
        <sz val="11"/>
        <color theme="1"/>
        <rFont val="Calibri"/>
        <family val="2"/>
        <scheme val="minor"/>
      </rPr>
      <t xml:space="preserve"> is used.</t>
    </r>
  </si>
  <si>
    <t xml:space="preserve">for this specific combination. In such a case, Column A contains the codes for all sectors concerned. </t>
  </si>
  <si>
    <t>Column B contains the associated sector name. What kind of economic activities the sector contains</t>
  </si>
  <si>
    <t>Please only use the fields with a yellow color for your input, fields with a grey background contain</t>
  </si>
  <si>
    <t>aggregated data which should not be changed.</t>
  </si>
  <si>
    <t xml:space="preserve">Example: </t>
  </si>
  <si>
    <t xml:space="preserve">  contained under A "Agriculture, Forestry and Fishing" is</t>
  </si>
  <si>
    <t xml:space="preserve">  an aggregation of all sub-sectors and will be calculated</t>
  </si>
  <si>
    <t xml:space="preserve">  automatically.</t>
  </si>
  <si>
    <t xml:space="preserve">  available data was not detailed enough to allow for a more</t>
  </si>
  <si>
    <t xml:space="preserve">  Please note that on the level of Assets or Emissions the</t>
  </si>
  <si>
    <t xml:space="preserve">  differentiated input concerning the forms of agriculture.</t>
  </si>
  <si>
    <t>Column D is calculated automatically, it sets the loan volume in relation to the total portfolio volume.</t>
  </si>
  <si>
    <t>follows: By dividing the bank's loan through the total assets of the sector it can be seen which part</t>
  </si>
  <si>
    <t>the sector's capital is equaled with the part of the sector's emissions and thus multiplied with these.</t>
  </si>
  <si>
    <t>Column G contains the GHG-emissions of Georgia as reported under the terms of the Paris Agreement</t>
  </si>
  <si>
    <t>and have an update status of 2017. As more recent data becomes available, this will be included in</t>
  </si>
  <si>
    <t>the tool. However, as emission data can be considered rather static for the time being, the lack of</t>
  </si>
  <si>
    <t>Column H is calculated automatically, it sets the emission volume in relation to the total emissions.</t>
  </si>
  <si>
    <t>For more transparency, in the Result-Dashboard this figure is translated to Tons (t) of CO2 equivalents.</t>
  </si>
  <si>
    <t>result is again given in Gigagrams (Gg), for the Result-Dashboard it is translated to Tons (t).</t>
  </si>
  <si>
    <t>Column J contains the total loan volume for the sector under consideration. It is used as a reference</t>
  </si>
  <si>
    <t>in order to set the financed emissions of each bank into context and compare it with the total of the</t>
  </si>
  <si>
    <t xml:space="preserve">whole country. The loan volumes are fed from the reports of the NBG reporting system and have an </t>
  </si>
  <si>
    <t>update status of February 2023.</t>
  </si>
  <si>
    <t>For more information on SARAS, please refer to:</t>
  </si>
  <si>
    <t>In analogy to column F, the same operation to estimate the Attribution factor is performed on country</t>
  </si>
  <si>
    <t>level in column K.</t>
  </si>
  <si>
    <t>Lastly, Column L completes the calculation of the financed emissions on country level with the same</t>
  </si>
  <si>
    <t>operation that has been explained for the banks in column I.</t>
  </si>
  <si>
    <t>As a final remark, please note that the only input from your side is the loan volume on sector level</t>
  </si>
  <si>
    <t>in the yellow fields. Please consider possible aggregations of sectors that are indicated in columns</t>
  </si>
  <si>
    <t xml:space="preserve">The Result Dashboard on the third sheet offers you a transparent way of presenting the calculation's </t>
  </si>
  <si>
    <t>In the figures used, the volume of the major sectors are given on the figure itself while the results for</t>
  </si>
  <si>
    <t>smaller, less important sectors are given on the right as an overview. If you want to change this or if</t>
  </si>
  <si>
    <t>you prefer another form of representation, please feel free to change the figures to your needs and</t>
  </si>
  <si>
    <t>wishes. To enable you to adapt this data sheet to your needs, a lock has been deliberately omitted.</t>
  </si>
  <si>
    <t>Thank you for using this tool.</t>
  </si>
  <si>
    <t>Data Sheet</t>
  </si>
  <si>
    <t>Result-Dashboard Sheet</t>
  </si>
  <si>
    <t>Consequently, the precision and quality of this is far from an exact measure, but still adequate to</t>
  </si>
  <si>
    <t>is listed in great detail when referring to this address:</t>
  </si>
  <si>
    <t>A and B. Please do not change other fields that the yellow fields in column C. Thank you.</t>
  </si>
  <si>
    <t>results in comparison between bank and country data. Please note that because of differing portfolio</t>
  </si>
  <si>
    <t>up-to-datedness is not considered critical. Please note that - in adherence to the required format of</t>
  </si>
  <si>
    <r>
      <t xml:space="preserve">the data source - this </t>
    </r>
    <r>
      <rPr>
        <sz val="11"/>
        <color rgb="FFFF0000"/>
        <rFont val="Calibri"/>
        <family val="2"/>
        <scheme val="minor"/>
      </rPr>
      <t>figure is not given in CO2 equivalents but in Gigagrams (Gg) of CO2 equivalents</t>
    </r>
    <r>
      <rPr>
        <sz val="11"/>
        <color theme="1"/>
        <rFont val="Calibri"/>
        <family val="2"/>
        <scheme val="minor"/>
      </rPr>
      <t xml:space="preserve">.  </t>
    </r>
  </si>
  <si>
    <t xml:space="preserve">  Here, only the loan volume of the sub-sector A 01 "Crop</t>
  </si>
  <si>
    <t xml:space="preserve">  and animal production…" should be inserted, the volume </t>
  </si>
  <si>
    <t>sheet contains an overview and explanation of the "Data" sheet, which is used for data-input and</t>
  </si>
  <si>
    <t>the calculations. The results of the explanations are presented on the sheet "Result-Dashboard".</t>
  </si>
  <si>
    <r>
      <t xml:space="preserve">Please note that in this version of the tool, we are using </t>
    </r>
    <r>
      <rPr>
        <sz val="11"/>
        <color rgb="FFFF0000"/>
        <rFont val="Calibri"/>
        <family val="2"/>
        <scheme val="minor"/>
      </rPr>
      <t>averaged data on sector</t>
    </r>
    <r>
      <rPr>
        <sz val="11"/>
        <color theme="1"/>
        <rFont val="Calibri"/>
        <family val="2"/>
        <scheme val="minor"/>
      </rPr>
      <t xml:space="preserve"> </t>
    </r>
    <r>
      <rPr>
        <sz val="11"/>
        <color rgb="FFFF0000"/>
        <rFont val="Calibri"/>
        <family val="2"/>
        <scheme val="minor"/>
      </rPr>
      <t xml:space="preserve">level </t>
    </r>
    <r>
      <rPr>
        <sz val="11"/>
        <color theme="1"/>
        <rFont val="Calibri"/>
        <family val="2"/>
        <scheme val="minor"/>
      </rPr>
      <t>instead of</t>
    </r>
  </si>
  <si>
    <t>terms). In the future, as more detailed data becomes available, the available options will improve.</t>
  </si>
  <si>
    <t>Please refer to this link for more information on NACE:</t>
  </si>
  <si>
    <t>Depending upon the available data on "Assets" and "Emissions" (see below), the granularity of the</t>
  </si>
  <si>
    <t>sectors differs: For most sectors, data input is done at the sub-sector level. For others, however,</t>
  </si>
  <si>
    <t xml:space="preserve">Example: In line 14, the sub-sectors "Manufacture of Food Products", "Manufacture of Beverages" </t>
  </si>
  <si>
    <t xml:space="preserve">and "Manufacture of Tobacco Products" are combined. Hence, in column A ,we find their respective </t>
  </si>
  <si>
    <r>
      <t xml:space="preserve">Column C contains the loan volume, which is the </t>
    </r>
    <r>
      <rPr>
        <sz val="11"/>
        <color rgb="FFFF0000"/>
        <rFont val="Calibri"/>
        <family val="2"/>
        <scheme val="minor"/>
      </rPr>
      <t>only information that you need to input yourself</t>
    </r>
    <r>
      <rPr>
        <sz val="11"/>
        <color theme="1"/>
        <rFont val="Calibri"/>
        <family val="2"/>
        <scheme val="minor"/>
      </rPr>
      <t>.</t>
    </r>
  </si>
  <si>
    <t xml:space="preserve">Column E contains the "Assets" on sector level. It is used as a denominator for the "Attribution Factor". </t>
  </si>
  <si>
    <t xml:space="preserve">Column F contains the calculation of the "Attribution Factor". It is an important result and derived as  </t>
  </si>
  <si>
    <t>of the sector's capital has been financed by the bank. As this capital enables emissions, the part of</t>
  </si>
  <si>
    <t xml:space="preserve">The data for the assets of the Georgian economic sectors was sourced from SARAS an has an update </t>
  </si>
  <si>
    <t xml:space="preserve">status of June 2023, based on a compilation of statistic data from 2021. </t>
  </si>
  <si>
    <t>As a Gigagram is 1 billion Grams, Gigagrams can be converted to Tons by the multiplier of *1000.</t>
  </si>
  <si>
    <t xml:space="preserve">Column I contains the core result of the calculation. Using the GHG-emission volume of the sector </t>
  </si>
  <si>
    <t xml:space="preserve">and the Attribution Factor, the Financed Emissions on bank-level are calculated. Please note that this </t>
  </si>
  <si>
    <t>compositions, the figures may require some esthetic adaptation after data input.</t>
  </si>
  <si>
    <t>Retail and Other Loans</t>
  </si>
  <si>
    <t>MONGOLIA</t>
  </si>
  <si>
    <t>Asian Development Bank (ADB)</t>
  </si>
  <si>
    <t>Key Indicators for Asia and the Pacific 2022</t>
  </si>
  <si>
    <t>https://kidb.adb.org</t>
  </si>
  <si>
    <r>
      <rPr>
        <b/>
        <sz val="11"/>
        <color rgb="FF000000"/>
        <rFont val="Calibri"/>
        <family val="2"/>
      </rPr>
      <t>POPULATION</t>
    </r>
    <r>
      <rPr>
        <sz val="10"/>
        <color rgb="FF000000"/>
        <rFont val="Arial"/>
        <family val="2"/>
      </rPr>
      <t/>
    </r>
  </si>
  <si>
    <r>
      <rPr>
        <sz val="11"/>
        <rFont val="Calibri"/>
        <family val="2"/>
      </rPr>
      <t>Total population</t>
    </r>
    <r>
      <rPr>
        <vertAlign val="superscript"/>
        <sz val="11"/>
        <rFont val="Calibri"/>
        <family val="2"/>
      </rPr>
      <t>a</t>
    </r>
    <r>
      <rPr>
        <sz val="10"/>
        <rFont val="Arial"/>
        <family val="2"/>
      </rPr>
      <t xml:space="preserve"> as of 1 July (million)</t>
    </r>
  </si>
  <si>
    <r>
      <rPr>
        <sz val="11"/>
        <rFont val="Calibri"/>
        <family val="2"/>
      </rPr>
      <t>Population density</t>
    </r>
    <r>
      <rPr>
        <sz val="10"/>
        <rFont val="Arial"/>
        <family val="2"/>
      </rPr>
      <t xml:space="preserve"> (persons/km²)</t>
    </r>
  </si>
  <si>
    <r>
      <rPr>
        <sz val="11"/>
        <color rgb="FF000000"/>
        <rFont val="Calibri"/>
        <family val="2"/>
      </rPr>
      <t>Population (% annual change)</t>
    </r>
    <r>
      <rPr>
        <vertAlign val="superscript"/>
        <sz val="11"/>
        <color rgb="FF000000"/>
        <rFont val="Calibri"/>
        <family val="2"/>
      </rPr>
      <t>b</t>
    </r>
    <r>
      <rPr>
        <sz val="10"/>
        <color rgb="FF000000"/>
        <rFont val="Arial"/>
        <family val="2"/>
      </rPr>
      <t/>
    </r>
  </si>
  <si>
    <r>
      <rPr>
        <sz val="11"/>
        <color rgb="FF000000"/>
        <rFont val="Calibri"/>
        <family val="2"/>
      </rPr>
      <t>Urban population (% of total population)</t>
    </r>
    <r>
      <rPr>
        <sz val="10"/>
        <color rgb="FF000000"/>
        <rFont val="Arial"/>
        <family val="2"/>
      </rPr>
      <t/>
    </r>
  </si>
  <si>
    <r>
      <rPr>
        <b/>
        <sz val="11"/>
        <rFont val="Calibri"/>
        <family val="2"/>
      </rPr>
      <t>LABOR FORCE</t>
    </r>
    <r>
      <rPr>
        <vertAlign val="superscript"/>
        <sz val="11"/>
        <rFont val="Calibri"/>
        <family val="2"/>
      </rPr>
      <t>c</t>
    </r>
    <r>
      <rPr>
        <sz val="10"/>
        <rFont val="Arial"/>
        <family val="2"/>
      </rPr>
      <t xml:space="preserve"> calendar year ('000)</t>
    </r>
  </si>
  <si>
    <r>
      <rPr>
        <sz val="11"/>
        <color rgb="FF000000"/>
        <rFont val="Calibri"/>
        <family val="2"/>
      </rPr>
      <t>Employed</t>
    </r>
    <r>
      <rPr>
        <sz val="10"/>
        <color rgb="FF000000"/>
        <rFont val="Arial"/>
        <family val="2"/>
      </rPr>
      <t/>
    </r>
  </si>
  <si>
    <r>
      <rPr>
        <sz val="11"/>
        <color rgb="FF000000"/>
        <rFont val="Calibri"/>
        <family val="2"/>
      </rPr>
      <t xml:space="preserve">     Agriculture, forestry, and fishing</t>
    </r>
    <r>
      <rPr>
        <vertAlign val="superscript"/>
        <sz val="11"/>
        <color rgb="FF000000"/>
        <rFont val="Calibri"/>
        <family val="2"/>
      </rPr>
      <t>d</t>
    </r>
    <r>
      <rPr>
        <sz val="10"/>
        <color rgb="FF000000"/>
        <rFont val="Arial"/>
        <family val="2"/>
      </rPr>
      <t/>
    </r>
  </si>
  <si>
    <r>
      <rPr>
        <sz val="11"/>
        <color rgb="FF000000"/>
        <rFont val="Calibri"/>
        <family val="2"/>
      </rPr>
      <t xml:space="preserve">     Mining and quarrying</t>
    </r>
    <r>
      <rPr>
        <sz val="10"/>
        <color rgb="FF000000"/>
        <rFont val="Arial"/>
        <family val="2"/>
      </rPr>
      <t/>
    </r>
  </si>
  <si>
    <r>
      <rPr>
        <sz val="11"/>
        <color rgb="FF000000"/>
        <rFont val="Calibri"/>
        <family val="2"/>
      </rPr>
      <t xml:space="preserve">     Manufacturing</t>
    </r>
    <r>
      <rPr>
        <vertAlign val="superscript"/>
        <sz val="11"/>
        <color rgb="FF000000"/>
        <rFont val="Calibri"/>
        <family val="2"/>
      </rPr>
      <t>e</t>
    </r>
    <r>
      <rPr>
        <sz val="10"/>
        <color rgb="FF000000"/>
        <rFont val="Arial"/>
        <family val="2"/>
      </rPr>
      <t/>
    </r>
  </si>
  <si>
    <r>
      <rPr>
        <sz val="11"/>
        <color rgb="FF000000"/>
        <rFont val="Calibri"/>
        <family val="2"/>
      </rPr>
      <t xml:space="preserve">     Electricity, gas, steam, and air-conditioning supply; water supply;
           sewerage, waste management, and remediation activities</t>
    </r>
    <r>
      <rPr>
        <sz val="10"/>
        <color rgb="FF000000"/>
        <rFont val="Arial"/>
        <family val="2"/>
      </rPr>
      <t/>
    </r>
  </si>
  <si>
    <r>
      <rPr>
        <sz val="11"/>
        <color rgb="FF000000"/>
        <rFont val="Calibri"/>
        <family val="2"/>
      </rPr>
      <t xml:space="preserve">     Construction</t>
    </r>
    <r>
      <rPr>
        <sz val="10"/>
        <color rgb="FF000000"/>
        <rFont val="Arial"/>
        <family val="2"/>
      </rPr>
      <t/>
    </r>
  </si>
  <si>
    <r>
      <rPr>
        <sz val="11"/>
        <color rgb="FF000000"/>
        <rFont val="Calibri"/>
        <family val="2"/>
      </rPr>
      <t xml:space="preserve">     Wholesale and retail trade; repair of motor vehicles and motorcycles</t>
    </r>
    <r>
      <rPr>
        <sz val="10"/>
        <color rgb="FF000000"/>
        <rFont val="Arial"/>
        <family val="2"/>
      </rPr>
      <t/>
    </r>
  </si>
  <si>
    <r>
      <rPr>
        <sz val="11"/>
        <color rgb="FF000000"/>
        <rFont val="Calibri"/>
        <family val="2"/>
      </rPr>
      <t xml:space="preserve">     Transportation and storage</t>
    </r>
    <r>
      <rPr>
        <sz val="10"/>
        <color rgb="FF000000"/>
        <rFont val="Arial"/>
        <family val="2"/>
      </rPr>
      <t/>
    </r>
  </si>
  <si>
    <r>
      <rPr>
        <sz val="11"/>
        <color rgb="FF000000"/>
        <rFont val="Calibri"/>
        <family val="2"/>
      </rPr>
      <t xml:space="preserve">     Accommodation and food service activities</t>
    </r>
    <r>
      <rPr>
        <sz val="10"/>
        <color rgb="FF000000"/>
        <rFont val="Arial"/>
        <family val="2"/>
      </rPr>
      <t/>
    </r>
  </si>
  <si>
    <r>
      <rPr>
        <sz val="11"/>
        <color rgb="FF000000"/>
        <rFont val="Calibri"/>
        <family val="2"/>
      </rPr>
      <t xml:space="preserve">     Communication</t>
    </r>
    <r>
      <rPr>
        <sz val="10"/>
        <color rgb="FF000000"/>
        <rFont val="Arial"/>
        <family val="2"/>
      </rPr>
      <t/>
    </r>
  </si>
  <si>
    <t>…</t>
  </si>
  <si>
    <r>
      <rPr>
        <sz val="11"/>
        <color rgb="FF000000"/>
        <rFont val="Calibri"/>
        <family val="2"/>
      </rPr>
      <t xml:space="preserve">     Financial and insurance activities</t>
    </r>
    <r>
      <rPr>
        <sz val="10"/>
        <color rgb="FF000000"/>
        <rFont val="Arial"/>
        <family val="2"/>
      </rPr>
      <t/>
    </r>
  </si>
  <si>
    <r>
      <rPr>
        <sz val="11"/>
        <color rgb="FF000000"/>
        <rFont val="Calibri"/>
        <family val="2"/>
      </rPr>
      <t xml:space="preserve">     Real estate activities</t>
    </r>
    <r>
      <rPr>
        <sz val="10"/>
        <color rgb="FF000000"/>
        <rFont val="Arial"/>
        <family val="2"/>
      </rPr>
      <t/>
    </r>
  </si>
  <si>
    <r>
      <rPr>
        <sz val="11"/>
        <color rgb="FF000000"/>
        <rFont val="Calibri"/>
        <family val="2"/>
      </rPr>
      <t xml:space="preserve">     Others</t>
    </r>
    <r>
      <rPr>
        <vertAlign val="superscript"/>
        <sz val="11"/>
        <color rgb="FF000000"/>
        <rFont val="Calibri"/>
        <family val="2"/>
      </rPr>
      <t>f</t>
    </r>
    <r>
      <rPr>
        <sz val="10"/>
        <color rgb="FF000000"/>
        <rFont val="Arial"/>
        <family val="2"/>
      </rPr>
      <t/>
    </r>
  </si>
  <si>
    <r>
      <rPr>
        <sz val="11"/>
        <color rgb="FF000000"/>
        <rFont val="Calibri"/>
        <family val="2"/>
      </rPr>
      <t>Underemployed</t>
    </r>
    <r>
      <rPr>
        <sz val="10"/>
        <color rgb="FF000000"/>
        <rFont val="Arial"/>
        <family val="2"/>
      </rPr>
      <t/>
    </r>
  </si>
  <si>
    <r>
      <rPr>
        <sz val="11"/>
        <color rgb="FF000000"/>
        <rFont val="Calibri"/>
        <family val="2"/>
      </rPr>
      <t>Unemployed</t>
    </r>
    <r>
      <rPr>
        <sz val="10"/>
        <color rgb="FF000000"/>
        <rFont val="Arial"/>
        <family val="2"/>
      </rPr>
      <t/>
    </r>
  </si>
  <si>
    <r>
      <rPr>
        <sz val="11"/>
        <color rgb="FF000000"/>
        <rFont val="Calibri"/>
        <family val="2"/>
      </rPr>
      <t>Unemployment rate (%)</t>
    </r>
    <r>
      <rPr>
        <sz val="10"/>
        <color rgb="FF000000"/>
        <rFont val="Arial"/>
        <family val="2"/>
      </rPr>
      <t/>
    </r>
  </si>
  <si>
    <r>
      <rPr>
        <sz val="11"/>
        <color rgb="FF000000"/>
        <rFont val="Calibri"/>
        <family val="2"/>
      </rPr>
      <t>Labor force (% annual change)</t>
    </r>
    <r>
      <rPr>
        <sz val="10"/>
        <color rgb="FF000000"/>
        <rFont val="Arial"/>
        <family val="2"/>
      </rPr>
      <t/>
    </r>
  </si>
  <si>
    <r>
      <rPr>
        <sz val="11"/>
        <color rgb="FF000000"/>
        <rFont val="Calibri"/>
        <family val="2"/>
      </rPr>
      <t>Labor force participation rate (%)</t>
    </r>
    <r>
      <rPr>
        <sz val="10"/>
        <color rgb="FF000000"/>
        <rFont val="Arial"/>
        <family val="2"/>
      </rPr>
      <t/>
    </r>
  </si>
  <si>
    <r>
      <rPr>
        <sz val="11"/>
        <color rgb="FF000000"/>
        <rFont val="Calibri"/>
        <family val="2"/>
      </rPr>
      <t xml:space="preserve">     Male</t>
    </r>
    <r>
      <rPr>
        <sz val="10"/>
        <color rgb="FF000000"/>
        <rFont val="Arial"/>
        <family val="2"/>
      </rPr>
      <t/>
    </r>
  </si>
  <si>
    <r>
      <rPr>
        <sz val="11"/>
        <color rgb="FF000000"/>
        <rFont val="Calibri"/>
        <family val="2"/>
      </rPr>
      <t xml:space="preserve">     Female</t>
    </r>
    <r>
      <rPr>
        <sz val="10"/>
        <color rgb="FF000000"/>
        <rFont val="Arial"/>
        <family val="2"/>
      </rPr>
      <t/>
    </r>
  </si>
  <si>
    <r>
      <rPr>
        <b/>
        <sz val="11"/>
        <rFont val="Calibri"/>
        <family val="2"/>
      </rPr>
      <t>NATIONAL ACCOUNTS</t>
    </r>
    <r>
      <rPr>
        <sz val="10"/>
        <rFont val="Arial"/>
        <family val="2"/>
      </rPr>
      <t xml:space="preserve"> calendar year (MNT billion)</t>
    </r>
  </si>
  <si>
    <r>
      <rPr>
        <b/>
        <i/>
        <sz val="11"/>
        <color rgb="FF000000"/>
        <rFont val="Calibri"/>
        <family val="2"/>
      </rPr>
      <t>At Current Prices</t>
    </r>
    <r>
      <rPr>
        <sz val="10"/>
        <color rgb="FF000000"/>
        <rFont val="Arial"/>
        <family val="2"/>
      </rPr>
      <t/>
    </r>
  </si>
  <si>
    <r>
      <rPr>
        <sz val="11"/>
        <color rgb="FF000000"/>
        <rFont val="Calibri"/>
        <family val="2"/>
      </rPr>
      <t>GDP by industrial origin at current market prices</t>
    </r>
    <r>
      <rPr>
        <sz val="10"/>
        <color rgb="FF000000"/>
        <rFont val="Arial"/>
        <family val="2"/>
      </rPr>
      <t/>
    </r>
  </si>
  <si>
    <r>
      <rPr>
        <sz val="11"/>
        <color rgb="FF000000"/>
        <rFont val="Calibri"/>
        <family val="2"/>
      </rPr>
      <t xml:space="preserve">     Agriculture, forestry, and fishing</t>
    </r>
    <r>
      <rPr>
        <sz val="10"/>
        <color rgb="FF000000"/>
        <rFont val="Arial"/>
        <family val="2"/>
      </rPr>
      <t/>
    </r>
  </si>
  <si>
    <r>
      <rPr>
        <sz val="11"/>
        <color rgb="FF000000"/>
        <rFont val="Calibri"/>
        <family val="2"/>
      </rPr>
      <t xml:space="preserve">     Manufacturing</t>
    </r>
    <r>
      <rPr>
        <sz val="10"/>
        <color rgb="FF000000"/>
        <rFont val="Arial"/>
        <family val="2"/>
      </rPr>
      <t/>
    </r>
  </si>
  <si>
    <r>
      <rPr>
        <sz val="11"/>
        <color rgb="FF000000"/>
        <rFont val="Calibri"/>
        <family val="2"/>
      </rPr>
      <t xml:space="preserve">     Electricity, gas, steam, and air-conditioning supply</t>
    </r>
    <r>
      <rPr>
        <sz val="10"/>
        <color rgb="FF000000"/>
        <rFont val="Arial"/>
        <family val="2"/>
      </rPr>
      <t/>
    </r>
  </si>
  <si>
    <r>
      <rPr>
        <sz val="11"/>
        <color rgb="FF000000"/>
        <rFont val="Calibri"/>
        <family val="2"/>
      </rPr>
      <t xml:space="preserve">     Water supply; sewerage, waste management, and remediation activities</t>
    </r>
    <r>
      <rPr>
        <sz val="10"/>
        <color rgb="FF000000"/>
        <rFont val="Arial"/>
        <family val="2"/>
      </rPr>
      <t/>
    </r>
  </si>
  <si>
    <r>
      <rPr>
        <sz val="11"/>
        <color rgb="FF000000"/>
        <rFont val="Calibri"/>
        <family val="2"/>
      </rPr>
      <t xml:space="preserve">     Professional, scientific, and technical activities</t>
    </r>
    <r>
      <rPr>
        <sz val="10"/>
        <color rgb="FF000000"/>
        <rFont val="Arial"/>
        <family val="2"/>
      </rPr>
      <t/>
    </r>
  </si>
  <si>
    <r>
      <rPr>
        <sz val="11"/>
        <color rgb="FF000000"/>
        <rFont val="Calibri"/>
        <family val="2"/>
      </rPr>
      <t xml:space="preserve">     Administrative and support service activities</t>
    </r>
    <r>
      <rPr>
        <sz val="10"/>
        <color rgb="FF000000"/>
        <rFont val="Arial"/>
        <family val="2"/>
      </rPr>
      <t/>
    </r>
  </si>
  <si>
    <r>
      <rPr>
        <sz val="11"/>
        <color rgb="FF000000"/>
        <rFont val="Calibri"/>
        <family val="2"/>
      </rPr>
      <t xml:space="preserve">     Public administration and defense; compulsory social security</t>
    </r>
    <r>
      <rPr>
        <sz val="10"/>
        <color rgb="FF000000"/>
        <rFont val="Arial"/>
        <family val="2"/>
      </rPr>
      <t/>
    </r>
  </si>
  <si>
    <r>
      <rPr>
        <sz val="11"/>
        <color rgb="FF000000"/>
        <rFont val="Calibri"/>
        <family val="2"/>
      </rPr>
      <t xml:space="preserve">     Education</t>
    </r>
    <r>
      <rPr>
        <sz val="10"/>
        <color rgb="FF000000"/>
        <rFont val="Arial"/>
        <family val="2"/>
      </rPr>
      <t/>
    </r>
  </si>
  <si>
    <r>
      <rPr>
        <sz val="11"/>
        <color rgb="FF000000"/>
        <rFont val="Calibri"/>
        <family val="2"/>
      </rPr>
      <t xml:space="preserve">     Human health and social work activities</t>
    </r>
    <r>
      <rPr>
        <sz val="10"/>
        <color rgb="FF000000"/>
        <rFont val="Arial"/>
        <family val="2"/>
      </rPr>
      <t/>
    </r>
  </si>
  <si>
    <r>
      <rPr>
        <sz val="11"/>
        <color rgb="FF000000"/>
        <rFont val="Calibri"/>
        <family val="2"/>
      </rPr>
      <t xml:space="preserve">     Arts, entertainment, and recreation</t>
    </r>
    <r>
      <rPr>
        <sz val="10"/>
        <color rgb="FF000000"/>
        <rFont val="Arial"/>
        <family val="2"/>
      </rPr>
      <t/>
    </r>
  </si>
  <si>
    <r>
      <rPr>
        <sz val="11"/>
        <color rgb="FF000000"/>
        <rFont val="Calibri"/>
        <family val="2"/>
      </rPr>
      <t xml:space="preserve">     Other service activities</t>
    </r>
    <r>
      <rPr>
        <sz val="10"/>
        <color rgb="FF000000"/>
        <rFont val="Arial"/>
        <family val="2"/>
      </rPr>
      <t/>
    </r>
  </si>
  <si>
    <r>
      <rPr>
        <sz val="11"/>
        <color rgb="FF000000"/>
        <rFont val="Calibri"/>
        <family val="2"/>
      </rPr>
      <t xml:space="preserve">     Plus: Taxes less subsidies on products</t>
    </r>
    <r>
      <rPr>
        <sz val="10"/>
        <color rgb="FF000000"/>
        <rFont val="Arial"/>
        <family val="2"/>
      </rPr>
      <t/>
    </r>
  </si>
  <si>
    <r>
      <rPr>
        <sz val="11"/>
        <color rgb="FF000000"/>
        <rFont val="Calibri"/>
        <family val="2"/>
      </rPr>
      <t>Net factor income from abroad</t>
    </r>
    <r>
      <rPr>
        <sz val="10"/>
        <color rgb="FF000000"/>
        <rFont val="Arial"/>
        <family val="2"/>
      </rPr>
      <t/>
    </r>
  </si>
  <si>
    <r>
      <rPr>
        <sz val="11"/>
        <color rgb="FF000000"/>
        <rFont val="Calibri"/>
        <family val="2"/>
      </rPr>
      <t>GNI</t>
    </r>
    <r>
      <rPr>
        <sz val="10"/>
        <color rgb="FF000000"/>
        <rFont val="Arial"/>
        <family val="2"/>
      </rPr>
      <t/>
    </r>
  </si>
  <si>
    <r>
      <rPr>
        <b/>
        <i/>
        <sz val="11"/>
        <rFont val="Calibri"/>
        <family val="2"/>
      </rPr>
      <t xml:space="preserve">               Structure of Output</t>
    </r>
    <r>
      <rPr>
        <vertAlign val="superscript"/>
        <sz val="11"/>
        <rFont val="Calibri"/>
        <family val="2"/>
      </rPr>
      <t>g</t>
    </r>
    <r>
      <rPr>
        <sz val="10"/>
        <rFont val="Arial"/>
        <family val="2"/>
      </rPr>
      <t xml:space="preserve"> (% of GDP at current market prices)</t>
    </r>
  </si>
  <si>
    <r>
      <rPr>
        <sz val="11"/>
        <color rgb="FF000000"/>
        <rFont val="Calibri"/>
        <family val="2"/>
      </rPr>
      <t xml:space="preserve">               Agriculture</t>
    </r>
    <r>
      <rPr>
        <sz val="10"/>
        <color rgb="FF000000"/>
        <rFont val="Arial"/>
        <family val="2"/>
      </rPr>
      <t/>
    </r>
  </si>
  <si>
    <r>
      <rPr>
        <sz val="11"/>
        <color rgb="FF000000"/>
        <rFont val="Calibri"/>
        <family val="2"/>
      </rPr>
      <t xml:space="preserve">               Industry</t>
    </r>
    <r>
      <rPr>
        <sz val="10"/>
        <color rgb="FF000000"/>
        <rFont val="Arial"/>
        <family val="2"/>
      </rPr>
      <t/>
    </r>
  </si>
  <si>
    <r>
      <rPr>
        <sz val="11"/>
        <color rgb="FF000000"/>
        <rFont val="Calibri"/>
        <family val="2"/>
      </rPr>
      <t xml:space="preserve">               Services</t>
    </r>
    <r>
      <rPr>
        <sz val="10"/>
        <color rgb="FF000000"/>
        <rFont val="Arial"/>
        <family val="2"/>
      </rPr>
      <t/>
    </r>
  </si>
  <si>
    <r>
      <rPr>
        <sz val="11"/>
        <color rgb="FF000000"/>
        <rFont val="Calibri"/>
        <family val="2"/>
      </rPr>
      <t>Expenditure on GDP at current market prices</t>
    </r>
    <r>
      <rPr>
        <vertAlign val="superscript"/>
        <sz val="11"/>
        <color rgb="FF000000"/>
        <rFont val="Calibri"/>
        <family val="2"/>
      </rPr>
      <t>h</t>
    </r>
    <r>
      <rPr>
        <sz val="10"/>
        <color rgb="FF000000"/>
        <rFont val="Arial"/>
        <family val="2"/>
      </rPr>
      <t/>
    </r>
  </si>
  <si>
    <r>
      <rPr>
        <sz val="11"/>
        <color rgb="FF000000"/>
        <rFont val="Calibri"/>
        <family val="2"/>
      </rPr>
      <t xml:space="preserve">     Final consumption expenditure</t>
    </r>
    <r>
      <rPr>
        <sz val="10"/>
        <color rgb="FF000000"/>
        <rFont val="Arial"/>
        <family val="2"/>
      </rPr>
      <t/>
    </r>
  </si>
  <si>
    <r>
      <rPr>
        <sz val="11"/>
        <color rgb="FF000000"/>
        <rFont val="Calibri"/>
        <family val="2"/>
      </rPr>
      <t xml:space="preserve">          Household final consumption</t>
    </r>
    <r>
      <rPr>
        <sz val="10"/>
        <color rgb="FF000000"/>
        <rFont val="Arial"/>
        <family val="2"/>
      </rPr>
      <t/>
    </r>
  </si>
  <si>
    <r>
      <rPr>
        <sz val="11"/>
        <color rgb="FF000000"/>
        <rFont val="Calibri"/>
        <family val="2"/>
      </rPr>
      <t xml:space="preserve">          NPISHs final consumption</t>
    </r>
    <r>
      <rPr>
        <sz val="10"/>
        <color rgb="FF000000"/>
        <rFont val="Arial"/>
        <family val="2"/>
      </rPr>
      <t/>
    </r>
  </si>
  <si>
    <r>
      <rPr>
        <sz val="11"/>
        <color rgb="FF000000"/>
        <rFont val="Calibri"/>
        <family val="2"/>
      </rPr>
      <t xml:space="preserve">          General government final consumption</t>
    </r>
    <r>
      <rPr>
        <sz val="10"/>
        <color rgb="FF000000"/>
        <rFont val="Arial"/>
        <family val="2"/>
      </rPr>
      <t/>
    </r>
  </si>
  <si>
    <r>
      <rPr>
        <sz val="11"/>
        <color rgb="FF000000"/>
        <rFont val="Calibri"/>
        <family val="2"/>
      </rPr>
      <t xml:space="preserve">     Gross capital formation</t>
    </r>
    <r>
      <rPr>
        <sz val="10"/>
        <color rgb="FF000000"/>
        <rFont val="Arial"/>
        <family val="2"/>
      </rPr>
      <t/>
    </r>
  </si>
  <si>
    <r>
      <rPr>
        <sz val="11"/>
        <color rgb="FF000000"/>
        <rFont val="Calibri"/>
        <family val="2"/>
      </rPr>
      <t xml:space="preserve">          Gross fixed capital formation</t>
    </r>
    <r>
      <rPr>
        <sz val="10"/>
        <color rgb="FF000000"/>
        <rFont val="Arial"/>
        <family val="2"/>
      </rPr>
      <t/>
    </r>
  </si>
  <si>
    <r>
      <rPr>
        <sz val="11"/>
        <color rgb="FF000000"/>
        <rFont val="Calibri"/>
        <family val="2"/>
      </rPr>
      <t xml:space="preserve">               Public</t>
    </r>
    <r>
      <rPr>
        <sz val="10"/>
        <color rgb="FF000000"/>
        <rFont val="Arial"/>
        <family val="2"/>
      </rPr>
      <t/>
    </r>
  </si>
  <si>
    <r>
      <rPr>
        <sz val="11"/>
        <color rgb="FF000000"/>
        <rFont val="Calibri"/>
        <family val="2"/>
      </rPr>
      <t xml:space="preserve">               Private</t>
    </r>
    <r>
      <rPr>
        <sz val="10"/>
        <color rgb="FF000000"/>
        <rFont val="Arial"/>
        <family val="2"/>
      </rPr>
      <t/>
    </r>
  </si>
  <si>
    <r>
      <rPr>
        <sz val="11"/>
        <color rgb="FF000000"/>
        <rFont val="Calibri"/>
        <family val="2"/>
      </rPr>
      <t xml:space="preserve">          Changes in inventories</t>
    </r>
    <r>
      <rPr>
        <sz val="10"/>
        <color rgb="FF000000"/>
        <rFont val="Arial"/>
        <family val="2"/>
      </rPr>
      <t/>
    </r>
  </si>
  <si>
    <r>
      <rPr>
        <sz val="11"/>
        <color rgb="FF000000"/>
        <rFont val="Calibri"/>
        <family val="2"/>
      </rPr>
      <t xml:space="preserve">          Acquisitions less disposals of valuables</t>
    </r>
    <r>
      <rPr>
        <sz val="10"/>
        <color rgb="FF000000"/>
        <rFont val="Arial"/>
        <family val="2"/>
      </rPr>
      <t/>
    </r>
  </si>
  <si>
    <r>
      <rPr>
        <sz val="11"/>
        <color rgb="FF000000"/>
        <rFont val="Calibri"/>
        <family val="2"/>
      </rPr>
      <t xml:space="preserve">     Exports of goods and services</t>
    </r>
    <r>
      <rPr>
        <sz val="10"/>
        <color rgb="FF000000"/>
        <rFont val="Arial"/>
        <family val="2"/>
      </rPr>
      <t/>
    </r>
  </si>
  <si>
    <r>
      <rPr>
        <sz val="11"/>
        <color rgb="FF000000"/>
        <rFont val="Calibri"/>
        <family val="2"/>
      </rPr>
      <t xml:space="preserve">          Exports of goods</t>
    </r>
    <r>
      <rPr>
        <sz val="10"/>
        <color rgb="FF000000"/>
        <rFont val="Arial"/>
        <family val="2"/>
      </rPr>
      <t/>
    </r>
  </si>
  <si>
    <r>
      <rPr>
        <sz val="11"/>
        <color rgb="FF000000"/>
        <rFont val="Calibri"/>
        <family val="2"/>
      </rPr>
      <t xml:space="preserve">          Exports of services</t>
    </r>
    <r>
      <rPr>
        <sz val="10"/>
        <color rgb="FF000000"/>
        <rFont val="Arial"/>
        <family val="2"/>
      </rPr>
      <t/>
    </r>
  </si>
  <si>
    <r>
      <rPr>
        <sz val="11"/>
        <color rgb="FF000000"/>
        <rFont val="Calibri"/>
        <family val="2"/>
      </rPr>
      <t xml:space="preserve">     Less: Imports of goods and services</t>
    </r>
    <r>
      <rPr>
        <sz val="10"/>
        <color rgb="FF000000"/>
        <rFont val="Arial"/>
        <family val="2"/>
      </rPr>
      <t/>
    </r>
  </si>
  <si>
    <r>
      <rPr>
        <sz val="11"/>
        <color rgb="FF000000"/>
        <rFont val="Calibri"/>
        <family val="2"/>
      </rPr>
      <t xml:space="preserve">          Imports of goods</t>
    </r>
    <r>
      <rPr>
        <sz val="10"/>
        <color rgb="FF000000"/>
        <rFont val="Arial"/>
        <family val="2"/>
      </rPr>
      <t/>
    </r>
  </si>
  <si>
    <r>
      <rPr>
        <sz val="11"/>
        <color rgb="FF000000"/>
        <rFont val="Calibri"/>
        <family val="2"/>
      </rPr>
      <t xml:space="preserve">          Imports of services</t>
    </r>
    <r>
      <rPr>
        <sz val="10"/>
        <color rgb="FF000000"/>
        <rFont val="Arial"/>
        <family val="2"/>
      </rPr>
      <t/>
    </r>
  </si>
  <si>
    <r>
      <rPr>
        <sz val="11"/>
        <color rgb="FF000000"/>
        <rFont val="Calibri"/>
        <family val="2"/>
      </rPr>
      <t xml:space="preserve">     Statistical discrepancy</t>
    </r>
    <r>
      <rPr>
        <sz val="10"/>
        <color rgb="FF000000"/>
        <rFont val="Arial"/>
        <family val="2"/>
      </rPr>
      <t/>
    </r>
  </si>
  <si>
    <t>–</t>
  </si>
  <si>
    <r>
      <rPr>
        <b/>
        <i/>
        <sz val="11"/>
        <rFont val="Calibri"/>
        <family val="2"/>
      </rPr>
      <t xml:space="preserve">               Structure of Demand</t>
    </r>
    <r>
      <rPr>
        <sz val="10"/>
        <rFont val="Arial"/>
        <family val="2"/>
      </rPr>
      <t xml:space="preserve"> (% of GDP at current market prices)</t>
    </r>
  </si>
  <si>
    <r>
      <rPr>
        <sz val="11"/>
        <color rgb="FF000000"/>
        <rFont val="Calibri"/>
        <family val="2"/>
      </rPr>
      <t xml:space="preserve">               Household final consumption</t>
    </r>
    <r>
      <rPr>
        <vertAlign val="superscript"/>
        <sz val="11"/>
        <color rgb="FF000000"/>
        <rFont val="Calibri"/>
        <family val="2"/>
      </rPr>
      <t>i</t>
    </r>
    <r>
      <rPr>
        <sz val="10"/>
        <color rgb="FF000000"/>
        <rFont val="Arial"/>
        <family val="2"/>
      </rPr>
      <t/>
    </r>
  </si>
  <si>
    <r>
      <rPr>
        <sz val="11"/>
        <color rgb="FF000000"/>
        <rFont val="Calibri"/>
        <family val="2"/>
      </rPr>
      <t xml:space="preserve">               Government final consumption</t>
    </r>
    <r>
      <rPr>
        <sz val="10"/>
        <color rgb="FF000000"/>
        <rFont val="Arial"/>
        <family val="2"/>
      </rPr>
      <t/>
    </r>
  </si>
  <si>
    <r>
      <rPr>
        <sz val="11"/>
        <color rgb="FF000000"/>
        <rFont val="Calibri"/>
        <family val="2"/>
      </rPr>
      <t xml:space="preserve">               Gross capital formation</t>
    </r>
    <r>
      <rPr>
        <sz val="10"/>
        <color rgb="FF000000"/>
        <rFont val="Arial"/>
        <family val="2"/>
      </rPr>
      <t/>
    </r>
  </si>
  <si>
    <r>
      <rPr>
        <sz val="11"/>
        <color rgb="FF000000"/>
        <rFont val="Calibri"/>
        <family val="2"/>
      </rPr>
      <t xml:space="preserve">                    Changes in inventories</t>
    </r>
    <r>
      <rPr>
        <vertAlign val="superscript"/>
        <sz val="11"/>
        <color rgb="FF000000"/>
        <rFont val="Calibri"/>
        <family val="2"/>
      </rPr>
      <t>j</t>
    </r>
    <r>
      <rPr>
        <sz val="10"/>
        <color rgb="FF000000"/>
        <rFont val="Arial"/>
        <family val="2"/>
      </rPr>
      <t/>
    </r>
  </si>
  <si>
    <r>
      <rPr>
        <sz val="11"/>
        <color rgb="FF000000"/>
        <rFont val="Calibri"/>
        <family val="2"/>
      </rPr>
      <t xml:space="preserve">               Exports of goods and services</t>
    </r>
    <r>
      <rPr>
        <sz val="10"/>
        <color rgb="FF000000"/>
        <rFont val="Arial"/>
        <family val="2"/>
      </rPr>
      <t/>
    </r>
  </si>
  <si>
    <r>
      <rPr>
        <sz val="11"/>
        <color rgb="FF000000"/>
        <rFont val="Calibri"/>
        <family val="2"/>
      </rPr>
      <t xml:space="preserve">               Imports of goods and services</t>
    </r>
    <r>
      <rPr>
        <sz val="10"/>
        <color rgb="FF000000"/>
        <rFont val="Arial"/>
        <family val="2"/>
      </rPr>
      <t/>
    </r>
  </si>
  <si>
    <r>
      <rPr>
        <sz val="11"/>
        <color rgb="FF000000"/>
        <rFont val="Calibri"/>
        <family val="2"/>
      </rPr>
      <t xml:space="preserve">               Statistical discrepancy</t>
    </r>
    <r>
      <rPr>
        <sz val="10"/>
        <color rgb="FF000000"/>
        <rFont val="Arial"/>
        <family val="2"/>
      </rPr>
      <t/>
    </r>
  </si>
  <si>
    <r>
      <rPr>
        <b/>
        <i/>
        <sz val="11"/>
        <color rgb="FF000000"/>
        <rFont val="Calibri"/>
        <family val="2"/>
      </rPr>
      <t>At Constant Prices</t>
    </r>
    <r>
      <rPr>
        <sz val="10"/>
        <color rgb="FF000000"/>
        <rFont val="Arial"/>
        <family val="2"/>
      </rPr>
      <t/>
    </r>
  </si>
  <si>
    <r>
      <rPr>
        <sz val="11"/>
        <rFont val="Calibri"/>
        <family val="2"/>
      </rPr>
      <t>GDP by industrial origin at 2005 | 2010 | 2015 market price</t>
    </r>
    <r>
      <rPr>
        <sz val="10"/>
        <rFont val="Arial"/>
        <family val="2"/>
      </rPr>
      <t>s</t>
    </r>
  </si>
  <si>
    <r>
      <rPr>
        <b/>
        <i/>
        <sz val="11"/>
        <rFont val="Calibri"/>
        <family val="2"/>
      </rPr>
      <t xml:space="preserve">               Growth of Output</t>
    </r>
    <r>
      <rPr>
        <sz val="10"/>
        <rFont val="Arial"/>
        <family val="2"/>
      </rPr>
      <t xml:space="preserve"> (% annual change)</t>
    </r>
  </si>
  <si>
    <r>
      <rPr>
        <sz val="11"/>
        <color rgb="FF000000"/>
        <rFont val="Calibri"/>
        <family val="2"/>
      </rPr>
      <t xml:space="preserve">               GDP</t>
    </r>
    <r>
      <rPr>
        <sz val="10"/>
        <color rgb="FF000000"/>
        <rFont val="Arial"/>
        <family val="2"/>
      </rPr>
      <t/>
    </r>
  </si>
  <si>
    <r>
      <t>Expenditure on GDP at 2005 | 2010 | 2015 market prices</t>
    </r>
    <r>
      <rPr>
        <vertAlign val="superscript"/>
        <sz val="11"/>
        <rFont val="Calibri"/>
        <family val="2"/>
      </rPr>
      <t>h</t>
    </r>
  </si>
  <si>
    <r>
      <rPr>
        <sz val="11"/>
        <color rgb="FF000000"/>
        <rFont val="Calibri"/>
        <family val="2"/>
      </rPr>
      <t xml:space="preserve">          Household final consumption</t>
    </r>
    <r>
      <rPr>
        <vertAlign val="superscript"/>
        <sz val="11"/>
        <color rgb="FF000000"/>
        <rFont val="Calibri"/>
        <family val="2"/>
      </rPr>
      <t>k</t>
    </r>
    <r>
      <rPr>
        <sz val="10"/>
        <color rgb="FF000000"/>
        <rFont val="Arial"/>
        <family val="2"/>
      </rPr>
      <t/>
    </r>
  </si>
  <si>
    <r>
      <rPr>
        <sz val="11"/>
        <color rgb="FF000000"/>
        <rFont val="Calibri"/>
        <family val="2"/>
      </rPr>
      <t xml:space="preserve">          Changes in inventories</t>
    </r>
    <r>
      <rPr>
        <vertAlign val="superscript"/>
        <sz val="11"/>
        <color rgb="FF000000"/>
        <rFont val="Calibri"/>
        <family val="2"/>
      </rPr>
      <t>l</t>
    </r>
    <r>
      <rPr>
        <sz val="10"/>
        <color rgb="FF000000"/>
        <rFont val="Arial"/>
        <family val="2"/>
      </rPr>
      <t/>
    </r>
  </si>
  <si>
    <r>
      <rPr>
        <sz val="11"/>
        <color rgb="FF000000"/>
        <rFont val="Calibri"/>
        <family val="2"/>
      </rPr>
      <t xml:space="preserve">     Imports of goods and services</t>
    </r>
    <r>
      <rPr>
        <sz val="10"/>
        <color rgb="FF000000"/>
        <rFont val="Arial"/>
        <family val="2"/>
      </rPr>
      <t/>
    </r>
  </si>
  <si>
    <r>
      <rPr>
        <b/>
        <i/>
        <sz val="11"/>
        <rFont val="Calibri"/>
        <family val="2"/>
      </rPr>
      <t xml:space="preserve">               Growth of Demand</t>
    </r>
    <r>
      <rPr>
        <sz val="10"/>
        <rFont val="Arial"/>
        <family val="2"/>
      </rPr>
      <t xml:space="preserve"> (% annual change)</t>
    </r>
  </si>
  <si>
    <r>
      <rPr>
        <b/>
        <i/>
        <sz val="11"/>
        <color rgb="FF000000"/>
        <rFont val="Calibri"/>
        <family val="2"/>
      </rPr>
      <t>Investment Financing at Current Prices</t>
    </r>
    <r>
      <rPr>
        <sz val="10"/>
        <color rgb="FF000000"/>
        <rFont val="Arial"/>
        <family val="2"/>
      </rPr>
      <t/>
    </r>
  </si>
  <si>
    <r>
      <rPr>
        <sz val="11"/>
        <color rgb="FF000000"/>
        <rFont val="Calibri"/>
        <family val="2"/>
      </rPr>
      <t>Gross capital formation</t>
    </r>
    <r>
      <rPr>
        <sz val="10"/>
        <color rgb="FF000000"/>
        <rFont val="Arial"/>
        <family val="2"/>
      </rPr>
      <t/>
    </r>
  </si>
  <si>
    <r>
      <rPr>
        <sz val="11"/>
        <color rgb="FF000000"/>
        <rFont val="Calibri"/>
        <family val="2"/>
      </rPr>
      <t>Gross national saving</t>
    </r>
    <r>
      <rPr>
        <sz val="10"/>
        <color rgb="FF000000"/>
        <rFont val="Arial"/>
        <family val="2"/>
      </rPr>
      <t/>
    </r>
  </si>
  <si>
    <r>
      <rPr>
        <sz val="11"/>
        <color rgb="FF000000"/>
        <rFont val="Calibri"/>
        <family val="2"/>
      </rPr>
      <t xml:space="preserve">     Gross domestic saving</t>
    </r>
    <r>
      <rPr>
        <sz val="10"/>
        <color rgb="FF000000"/>
        <rFont val="Arial"/>
        <family val="2"/>
      </rPr>
      <t/>
    </r>
  </si>
  <si>
    <r>
      <rPr>
        <sz val="11"/>
        <color rgb="FF000000"/>
        <rFont val="Calibri"/>
        <family val="2"/>
      </rPr>
      <t xml:space="preserve">     Net factor income from abroad</t>
    </r>
    <r>
      <rPr>
        <sz val="10"/>
        <color rgb="FF000000"/>
        <rFont val="Arial"/>
        <family val="2"/>
      </rPr>
      <t/>
    </r>
  </si>
  <si>
    <r>
      <rPr>
        <sz val="11"/>
        <color rgb="FF000000"/>
        <rFont val="Calibri"/>
        <family val="2"/>
      </rPr>
      <t xml:space="preserve">     Net current transfers from abroad</t>
    </r>
    <r>
      <rPr>
        <vertAlign val="superscript"/>
        <sz val="11"/>
        <color rgb="FF000000"/>
        <rFont val="Calibri"/>
        <family val="2"/>
      </rPr>
      <t>m</t>
    </r>
    <r>
      <rPr>
        <sz val="10"/>
        <color rgb="FF000000"/>
        <rFont val="Arial"/>
        <family val="2"/>
      </rPr>
      <t/>
    </r>
  </si>
  <si>
    <r>
      <rPr>
        <b/>
        <i/>
        <sz val="11"/>
        <rFont val="Calibri"/>
        <family val="2"/>
      </rPr>
      <t xml:space="preserve">               Savings and Investment</t>
    </r>
    <r>
      <rPr>
        <sz val="10"/>
        <rFont val="Arial"/>
        <family val="2"/>
      </rPr>
      <t xml:space="preserve"> (% of GDP at current market prices)</t>
    </r>
  </si>
  <si>
    <r>
      <rPr>
        <sz val="11"/>
        <color rgb="FF000000"/>
        <rFont val="Calibri"/>
        <family val="2"/>
      </rPr>
      <t xml:space="preserve">               Gross domestic saving</t>
    </r>
    <r>
      <rPr>
        <sz val="10"/>
        <color rgb="FF000000"/>
        <rFont val="Arial"/>
        <family val="2"/>
      </rPr>
      <t/>
    </r>
  </si>
  <si>
    <r>
      <rPr>
        <sz val="11"/>
        <color rgb="FF000000"/>
        <rFont val="Calibri"/>
        <family val="2"/>
      </rPr>
      <t xml:space="preserve">               Gross national saving</t>
    </r>
    <r>
      <rPr>
        <sz val="10"/>
        <color rgb="FF000000"/>
        <rFont val="Arial"/>
        <family val="2"/>
      </rPr>
      <t/>
    </r>
  </si>
  <si>
    <r>
      <rPr>
        <b/>
        <i/>
        <sz val="11"/>
        <rFont val="Calibri"/>
        <family val="2"/>
      </rPr>
      <t>At Current Market Prices</t>
    </r>
    <r>
      <rPr>
        <sz val="10"/>
        <rFont val="Arial"/>
        <family val="2"/>
      </rPr>
      <t xml:space="preserve"> (MNT '000)</t>
    </r>
  </si>
  <si>
    <r>
      <rPr>
        <sz val="11"/>
        <color rgb="FF000000"/>
        <rFont val="Calibri"/>
        <family val="2"/>
      </rPr>
      <t>Per capita GDP</t>
    </r>
    <r>
      <rPr>
        <vertAlign val="superscript"/>
        <sz val="11"/>
        <color rgb="FF000000"/>
        <rFont val="Calibri"/>
        <family val="2"/>
      </rPr>
      <t>n</t>
    </r>
    <r>
      <rPr>
        <sz val="10"/>
        <color rgb="FF000000"/>
        <rFont val="Arial"/>
        <family val="2"/>
      </rPr>
      <t/>
    </r>
  </si>
  <si>
    <r>
      <rPr>
        <sz val="11"/>
        <color rgb="FF000000"/>
        <rFont val="Calibri"/>
        <family val="2"/>
      </rPr>
      <t>Per capita GNI</t>
    </r>
    <r>
      <rPr>
        <vertAlign val="superscript"/>
        <sz val="11"/>
        <color rgb="FF000000"/>
        <rFont val="Calibri"/>
        <family val="2"/>
      </rPr>
      <t>o</t>
    </r>
    <r>
      <rPr>
        <sz val="10"/>
        <color rgb="FF000000"/>
        <rFont val="Arial"/>
        <family val="2"/>
      </rPr>
      <t/>
    </r>
  </si>
  <si>
    <r>
      <rPr>
        <b/>
        <sz val="11"/>
        <rFont val="Calibri"/>
        <family val="2"/>
      </rPr>
      <t>PRODUCTION INDEX</t>
    </r>
    <r>
      <rPr>
        <sz val="10"/>
        <rFont val="Arial"/>
        <family val="2"/>
      </rPr>
      <t xml:space="preserve"> period averages</t>
    </r>
  </si>
  <si>
    <r>
      <rPr>
        <sz val="11"/>
        <rFont val="Calibri"/>
        <family val="2"/>
      </rPr>
      <t>Agriculture;</t>
    </r>
    <r>
      <rPr>
        <sz val="10"/>
        <rFont val="Arial"/>
        <family val="2"/>
      </rPr>
      <t xml:space="preserve"> 2014–2016 = 100</t>
    </r>
  </si>
  <si>
    <r>
      <rPr>
        <b/>
        <sz val="11"/>
        <rFont val="Calibri"/>
        <family val="2"/>
      </rPr>
      <t>ENERGY</t>
    </r>
    <r>
      <rPr>
        <sz val="10"/>
        <rFont val="Arial"/>
        <family val="2"/>
      </rPr>
      <t xml:space="preserve"> annual values</t>
    </r>
  </si>
  <si>
    <r>
      <rPr>
        <sz val="11"/>
        <rFont val="Calibri"/>
        <family val="2"/>
      </rPr>
      <t>Coal</t>
    </r>
    <r>
      <rPr>
        <sz val="10"/>
        <rFont val="Arial"/>
        <family val="2"/>
      </rPr>
      <t xml:space="preserve"> (t '000)</t>
    </r>
  </si>
  <si>
    <r>
      <rPr>
        <sz val="11"/>
        <rFont val="Calibri"/>
        <family val="2"/>
      </rPr>
      <t xml:space="preserve">     Production</t>
    </r>
    <r>
      <rPr>
        <sz val="10"/>
        <color rgb="FF000000"/>
        <rFont val="Arial"/>
        <family val="2"/>
      </rPr>
      <t/>
    </r>
  </si>
  <si>
    <r>
      <rPr>
        <sz val="11"/>
        <rFont val="Calibri"/>
        <family val="2"/>
      </rPr>
      <t xml:space="preserve">     Exports</t>
    </r>
    <r>
      <rPr>
        <sz val="10"/>
        <color rgb="FF000000"/>
        <rFont val="Arial"/>
        <family val="2"/>
      </rPr>
      <t/>
    </r>
  </si>
  <si>
    <r>
      <rPr>
        <sz val="11"/>
        <rFont val="Calibri"/>
        <family val="2"/>
      </rPr>
      <t xml:space="preserve">     Imports</t>
    </r>
    <r>
      <rPr>
        <sz val="10"/>
        <color rgb="FF000000"/>
        <rFont val="Arial"/>
        <family val="2"/>
      </rPr>
      <t/>
    </r>
  </si>
  <si>
    <r>
      <rPr>
        <sz val="11"/>
        <rFont val="Calibri"/>
        <family val="2"/>
      </rPr>
      <t xml:space="preserve">     Consumption</t>
    </r>
    <r>
      <rPr>
        <vertAlign val="superscript"/>
        <sz val="11"/>
        <rFont val="Calibri"/>
        <family val="2"/>
      </rPr>
      <t>p</t>
    </r>
    <r>
      <rPr>
        <sz val="10"/>
        <color rgb="FF000000"/>
        <rFont val="Arial"/>
        <family val="2"/>
      </rPr>
      <t/>
    </r>
  </si>
  <si>
    <r>
      <rPr>
        <sz val="11"/>
        <rFont val="Calibri"/>
        <family val="2"/>
      </rPr>
      <t>Electricity</t>
    </r>
    <r>
      <rPr>
        <sz val="10"/>
        <rFont val="Arial"/>
        <family val="2"/>
      </rPr>
      <t xml:space="preserve"> (kWh million)</t>
    </r>
  </si>
  <si>
    <r>
      <rPr>
        <sz val="11"/>
        <rFont val="Calibri"/>
        <family val="2"/>
      </rPr>
      <t>Retail prices</t>
    </r>
    <r>
      <rPr>
        <sz val="10"/>
        <rFont val="Arial"/>
        <family val="2"/>
      </rPr>
      <t xml:space="preserve"> (MNT/L)</t>
    </r>
  </si>
  <si>
    <r>
      <rPr>
        <sz val="11"/>
        <rFont val="Calibri"/>
        <family val="2"/>
      </rPr>
      <t xml:space="preserve">     Gasoline, premium</t>
    </r>
    <r>
      <rPr>
        <vertAlign val="superscript"/>
        <sz val="11"/>
        <rFont val="Calibri"/>
        <family val="2"/>
      </rPr>
      <t>q</t>
    </r>
    <r>
      <rPr>
        <sz val="10"/>
        <color rgb="FF000000"/>
        <rFont val="Arial"/>
        <family val="2"/>
      </rPr>
      <t/>
    </r>
  </si>
  <si>
    <r>
      <rPr>
        <sz val="11"/>
        <rFont val="Calibri"/>
        <family val="2"/>
      </rPr>
      <t xml:space="preserve">     Diesel</t>
    </r>
    <r>
      <rPr>
        <sz val="10"/>
        <color rgb="FF000000"/>
        <rFont val="Arial"/>
        <family val="2"/>
      </rPr>
      <t/>
    </r>
  </si>
  <si>
    <r>
      <rPr>
        <b/>
        <sz val="11"/>
        <rFont val="Calibri"/>
        <family val="2"/>
      </rPr>
      <t>PRICE INDEXES</t>
    </r>
    <r>
      <rPr>
        <sz val="10"/>
        <rFont val="Arial"/>
        <family val="2"/>
      </rPr>
      <t xml:space="preserve"> period averages </t>
    </r>
  </si>
  <si>
    <t xml:space="preserve">     Consumer (national); December 2000 | December 2015 = 100</t>
  </si>
  <si>
    <r>
      <rPr>
        <sz val="11"/>
        <rFont val="Calibri"/>
        <family val="2"/>
      </rPr>
      <t xml:space="preserve">          Food and nonalcoholic beverages</t>
    </r>
    <r>
      <rPr>
        <sz val="10"/>
        <color rgb="FF000000"/>
        <rFont val="Arial"/>
        <family val="2"/>
      </rPr>
      <t/>
    </r>
  </si>
  <si>
    <r>
      <rPr>
        <sz val="11"/>
        <color rgb="FF000000"/>
        <rFont val="Calibri"/>
        <family val="2"/>
      </rPr>
      <t xml:space="preserve">          Alcoholic beverages, tobacco, and narcotics</t>
    </r>
    <r>
      <rPr>
        <vertAlign val="superscript"/>
        <sz val="11"/>
        <color rgb="FF000000"/>
        <rFont val="Calibri"/>
        <family val="2"/>
      </rPr>
      <t>r</t>
    </r>
    <r>
      <rPr>
        <sz val="10"/>
        <color rgb="FF000000"/>
        <rFont val="Arial"/>
        <family val="2"/>
      </rPr>
      <t/>
    </r>
  </si>
  <si>
    <r>
      <rPr>
        <sz val="11"/>
        <color rgb="FF000000"/>
        <rFont val="Calibri"/>
        <family val="2"/>
      </rPr>
      <t xml:space="preserve">          Clothing and footwear</t>
    </r>
    <r>
      <rPr>
        <vertAlign val="superscript"/>
        <sz val="11"/>
        <color rgb="FF000000"/>
        <rFont val="Calibri"/>
        <family val="2"/>
      </rPr>
      <t>s</t>
    </r>
    <r>
      <rPr>
        <sz val="10"/>
        <color rgb="FF000000"/>
        <rFont val="Arial"/>
        <family val="2"/>
      </rPr>
      <t/>
    </r>
  </si>
  <si>
    <r>
      <rPr>
        <sz val="11"/>
        <color rgb="FF000000"/>
        <rFont val="Calibri"/>
        <family val="2"/>
      </rPr>
      <t xml:space="preserve">          Housing, water, electricity, gas, and other fuels</t>
    </r>
    <r>
      <rPr>
        <vertAlign val="superscript"/>
        <sz val="11"/>
        <color rgb="FF000000"/>
        <rFont val="Calibri"/>
        <family val="2"/>
      </rPr>
      <t>t</t>
    </r>
    <r>
      <rPr>
        <sz val="10"/>
        <color rgb="FF000000"/>
        <rFont val="Arial"/>
        <family val="2"/>
      </rPr>
      <t/>
    </r>
  </si>
  <si>
    <r>
      <rPr>
        <sz val="11"/>
        <color rgb="FF000000"/>
        <rFont val="Calibri"/>
        <family val="2"/>
      </rPr>
      <t xml:space="preserve">          Furnishings, household equipment, and routine household maintenance</t>
    </r>
    <r>
      <rPr>
        <vertAlign val="superscript"/>
        <sz val="11"/>
        <color rgb="FF000000"/>
        <rFont val="Calibri"/>
        <family val="2"/>
      </rPr>
      <t>u</t>
    </r>
    <r>
      <rPr>
        <sz val="10"/>
        <color rgb="FF000000"/>
        <rFont val="Arial"/>
        <family val="2"/>
      </rPr>
      <t/>
    </r>
  </si>
  <si>
    <r>
      <rPr>
        <sz val="11"/>
        <color rgb="FF000000"/>
        <rFont val="Calibri"/>
        <family val="2"/>
      </rPr>
      <t xml:space="preserve">          Health</t>
    </r>
    <r>
      <rPr>
        <sz val="10"/>
        <color rgb="FF000000"/>
        <rFont val="Arial"/>
        <family val="2"/>
      </rPr>
      <t/>
    </r>
  </si>
  <si>
    <r>
      <rPr>
        <sz val="11"/>
        <color rgb="FF000000"/>
        <rFont val="Calibri"/>
        <family val="2"/>
      </rPr>
      <t xml:space="preserve">          Transport</t>
    </r>
    <r>
      <rPr>
        <sz val="10"/>
        <color rgb="FF000000"/>
        <rFont val="Arial"/>
        <family val="2"/>
      </rPr>
      <t/>
    </r>
  </si>
  <si>
    <r>
      <rPr>
        <sz val="11"/>
        <color rgb="FF000000"/>
        <rFont val="Calibri"/>
        <family val="2"/>
      </rPr>
      <t xml:space="preserve">          Communication</t>
    </r>
    <r>
      <rPr>
        <sz val="10"/>
        <color rgb="FF000000"/>
        <rFont val="Arial"/>
        <family val="2"/>
      </rPr>
      <t/>
    </r>
  </si>
  <si>
    <r>
      <rPr>
        <sz val="11"/>
        <color rgb="FF000000"/>
        <rFont val="Calibri"/>
        <family val="2"/>
      </rPr>
      <t xml:space="preserve">          Recreation and culture</t>
    </r>
    <r>
      <rPr>
        <sz val="10"/>
        <color rgb="FF000000"/>
        <rFont val="Arial"/>
        <family val="2"/>
      </rPr>
      <t/>
    </r>
  </si>
  <si>
    <r>
      <rPr>
        <sz val="11"/>
        <color rgb="FF000000"/>
        <rFont val="Calibri"/>
        <family val="2"/>
      </rPr>
      <t xml:space="preserve">          Education</t>
    </r>
    <r>
      <rPr>
        <sz val="10"/>
        <color rgb="FF000000"/>
        <rFont val="Arial"/>
        <family val="2"/>
      </rPr>
      <t/>
    </r>
  </si>
  <si>
    <r>
      <rPr>
        <sz val="11"/>
        <color rgb="FF000000"/>
        <rFont val="Calibri"/>
        <family val="2"/>
      </rPr>
      <t xml:space="preserve">          Restaurants and hotels</t>
    </r>
    <r>
      <rPr>
        <sz val="10"/>
        <color rgb="FF000000"/>
        <rFont val="Arial"/>
        <family val="2"/>
      </rPr>
      <t/>
    </r>
  </si>
  <si>
    <r>
      <rPr>
        <sz val="11"/>
        <color rgb="FF000000"/>
        <rFont val="Calibri"/>
        <family val="2"/>
      </rPr>
      <t xml:space="preserve">          Miscellaneous goods and services</t>
    </r>
    <r>
      <rPr>
        <sz val="10"/>
        <color rgb="FF000000"/>
        <rFont val="Arial"/>
        <family val="2"/>
      </rPr>
      <t/>
    </r>
  </si>
  <si>
    <r>
      <rPr>
        <sz val="11"/>
        <color rgb="FF000000"/>
        <rFont val="Calibri"/>
        <family val="2"/>
      </rPr>
      <t xml:space="preserve">     Consumer (Ulaanbaatar);   December 2010 |  December 2015 = 100</t>
    </r>
    <r>
      <rPr>
        <sz val="10"/>
        <color rgb="FF000000"/>
        <rFont val="Arial"/>
        <family val="2"/>
      </rPr>
      <t/>
    </r>
  </si>
  <si>
    <r>
      <rPr>
        <sz val="11"/>
        <color rgb="FF000000"/>
        <rFont val="Calibri"/>
        <family val="2"/>
      </rPr>
      <t xml:space="preserve">          Food and nonalcoholic beverages</t>
    </r>
    <r>
      <rPr>
        <sz val="10"/>
        <color rgb="FF000000"/>
        <rFont val="Arial"/>
        <family val="2"/>
      </rPr>
      <t/>
    </r>
  </si>
  <si>
    <t xml:space="preserve">     Producer; 2015 = 100</t>
  </si>
  <si>
    <t xml:space="preserve">     Wholesale; 2015 = 100</t>
  </si>
  <si>
    <t xml:space="preserve">     Retail; 2015 = 100</t>
  </si>
  <si>
    <t xml:space="preserve">     Implicit GDP deflator; 2005 | 2010 | 2015 = 100</t>
  </si>
  <si>
    <r>
      <rPr>
        <b/>
        <i/>
        <sz val="11"/>
        <rFont val="Calibri"/>
        <family val="2"/>
      </rPr>
      <t xml:space="preserve">               Price Indexes</t>
    </r>
    <r>
      <rPr>
        <sz val="10"/>
        <rFont val="Arial"/>
        <family val="2"/>
      </rPr>
      <t xml:space="preserve"> (% annual change)</t>
    </r>
  </si>
  <si>
    <r>
      <rPr>
        <sz val="11"/>
        <rFont val="Calibri"/>
        <family val="2"/>
      </rPr>
      <t xml:space="preserve">               Consumer price index (national)</t>
    </r>
    <r>
      <rPr>
        <sz val="10"/>
        <color rgb="FF000000"/>
        <rFont val="Arial"/>
        <family val="2"/>
      </rPr>
      <t/>
    </r>
  </si>
  <si>
    <r>
      <rPr>
        <sz val="11"/>
        <color rgb="FF000000"/>
        <rFont val="Calibri"/>
        <family val="2"/>
      </rPr>
      <t xml:space="preserve">               Food and nonalcoholic beverages price index (national)</t>
    </r>
    <r>
      <rPr>
        <sz val="10"/>
        <color rgb="FF000000"/>
        <rFont val="Arial"/>
        <family val="2"/>
      </rPr>
      <t/>
    </r>
  </si>
  <si>
    <r>
      <rPr>
        <sz val="11"/>
        <color rgb="FF000000"/>
        <rFont val="Calibri"/>
        <family val="2"/>
      </rPr>
      <t xml:space="preserve">               Producer price index</t>
    </r>
    <r>
      <rPr>
        <sz val="10"/>
        <color rgb="FF000000"/>
        <rFont val="Arial"/>
        <family val="2"/>
      </rPr>
      <t/>
    </r>
  </si>
  <si>
    <r>
      <rPr>
        <sz val="11"/>
        <color rgb="FF000000"/>
        <rFont val="Calibri"/>
        <family val="2"/>
      </rPr>
      <t xml:space="preserve">               Wholesale price index</t>
    </r>
    <r>
      <rPr>
        <sz val="10"/>
        <color rgb="FF000000"/>
        <rFont val="Arial"/>
        <family val="2"/>
      </rPr>
      <t/>
    </r>
  </si>
  <si>
    <r>
      <rPr>
        <sz val="11"/>
        <color rgb="FF000000"/>
        <rFont val="Calibri"/>
        <family val="2"/>
      </rPr>
      <t xml:space="preserve">               Retail price index</t>
    </r>
    <r>
      <rPr>
        <sz val="10"/>
        <color rgb="FF000000"/>
        <rFont val="Arial"/>
        <family val="2"/>
      </rPr>
      <t/>
    </r>
  </si>
  <si>
    <r>
      <rPr>
        <sz val="11"/>
        <color rgb="FF000000"/>
        <rFont val="Calibri"/>
        <family val="2"/>
      </rPr>
      <t xml:space="preserve">               Implicit GDP deflator</t>
    </r>
    <r>
      <rPr>
        <sz val="10"/>
        <color rgb="FF000000"/>
        <rFont val="Arial"/>
        <family val="2"/>
      </rPr>
      <t/>
    </r>
  </si>
  <si>
    <r>
      <rPr>
        <b/>
        <sz val="11"/>
        <rFont val="Calibri"/>
        <family val="2"/>
      </rPr>
      <t>MONEY AND INTEREST RATES</t>
    </r>
    <r>
      <rPr>
        <sz val="10"/>
        <rFont val="Arial"/>
        <family val="2"/>
      </rPr>
      <t xml:space="preserve"> as of end of period (MNT billion)</t>
    </r>
  </si>
  <si>
    <r>
      <rPr>
        <sz val="11"/>
        <color rgb="FF000000"/>
        <rFont val="Calibri"/>
        <family val="2"/>
      </rPr>
      <t>Foreign assets (net)</t>
    </r>
    <r>
      <rPr>
        <sz val="10"/>
        <color rgb="FF000000"/>
        <rFont val="Arial"/>
        <family val="2"/>
      </rPr>
      <t/>
    </r>
  </si>
  <si>
    <r>
      <rPr>
        <sz val="11"/>
        <color rgb="FF000000"/>
        <rFont val="Calibri"/>
        <family val="2"/>
      </rPr>
      <t>Domestic claims</t>
    </r>
    <r>
      <rPr>
        <sz val="10"/>
        <color rgb="FF000000"/>
        <rFont val="Arial"/>
        <family val="2"/>
      </rPr>
      <t/>
    </r>
  </si>
  <si>
    <r>
      <rPr>
        <sz val="11"/>
        <color rgb="FF000000"/>
        <rFont val="Calibri"/>
        <family val="2"/>
      </rPr>
      <t xml:space="preserve">     Claims on central government (net)</t>
    </r>
    <r>
      <rPr>
        <sz val="10"/>
        <color rgb="FF000000"/>
        <rFont val="Arial"/>
        <family val="2"/>
      </rPr>
      <t/>
    </r>
  </si>
  <si>
    <r>
      <rPr>
        <sz val="11"/>
        <color rgb="FF000000"/>
        <rFont val="Calibri"/>
        <family val="2"/>
      </rPr>
      <t xml:space="preserve">     Claims on other financial corporations</t>
    </r>
    <r>
      <rPr>
        <sz val="10"/>
        <color rgb="FF000000"/>
        <rFont val="Arial"/>
        <family val="2"/>
      </rPr>
      <t/>
    </r>
  </si>
  <si>
    <r>
      <rPr>
        <sz val="11"/>
        <color rgb="FF000000"/>
        <rFont val="Calibri"/>
        <family val="2"/>
      </rPr>
      <t xml:space="preserve">     Claims on state and local government units</t>
    </r>
    <r>
      <rPr>
        <sz val="10"/>
        <color rgb="FF000000"/>
        <rFont val="Arial"/>
        <family val="2"/>
      </rPr>
      <t/>
    </r>
  </si>
  <si>
    <r>
      <rPr>
        <sz val="11"/>
        <color rgb="FF000000"/>
        <rFont val="Calibri"/>
        <family val="2"/>
      </rPr>
      <t xml:space="preserve">     Claims on public nonfinancial corporations</t>
    </r>
    <r>
      <rPr>
        <vertAlign val="superscript"/>
        <sz val="11"/>
        <color rgb="FF000000"/>
        <rFont val="Calibri"/>
        <family val="2"/>
      </rPr>
      <t>v</t>
    </r>
    <r>
      <rPr>
        <sz val="10"/>
        <color rgb="FF000000"/>
        <rFont val="Arial"/>
        <family val="2"/>
      </rPr>
      <t/>
    </r>
  </si>
  <si>
    <r>
      <rPr>
        <sz val="11"/>
        <color rgb="FF000000"/>
        <rFont val="Calibri"/>
        <family val="2"/>
      </rPr>
      <t xml:space="preserve">     Claims on private sector</t>
    </r>
    <r>
      <rPr>
        <vertAlign val="superscript"/>
        <sz val="11"/>
        <color rgb="FF000000"/>
        <rFont val="Calibri"/>
        <family val="2"/>
      </rPr>
      <t>w</t>
    </r>
    <r>
      <rPr>
        <sz val="10"/>
        <color rgb="FF000000"/>
        <rFont val="Arial"/>
        <family val="2"/>
      </rPr>
      <t/>
    </r>
  </si>
  <si>
    <r>
      <rPr>
        <sz val="11"/>
        <color rgb="FF000000"/>
        <rFont val="Calibri"/>
        <family val="2"/>
      </rPr>
      <t>Broad money liabilities</t>
    </r>
    <r>
      <rPr>
        <vertAlign val="superscript"/>
        <sz val="11"/>
        <color rgb="FF000000"/>
        <rFont val="Calibri"/>
        <family val="2"/>
      </rPr>
      <t>x</t>
    </r>
    <r>
      <rPr>
        <sz val="10"/>
        <color rgb="FF000000"/>
        <rFont val="Arial"/>
        <family val="2"/>
      </rPr>
      <t/>
    </r>
  </si>
  <si>
    <r>
      <rPr>
        <sz val="11"/>
        <color rgb="FF000000"/>
        <rFont val="Calibri"/>
        <family val="2"/>
      </rPr>
      <t xml:space="preserve">     Currency outside depository corporations</t>
    </r>
    <r>
      <rPr>
        <sz val="10"/>
        <color rgb="FF000000"/>
        <rFont val="Arial"/>
        <family val="2"/>
      </rPr>
      <t/>
    </r>
  </si>
  <si>
    <r>
      <rPr>
        <sz val="11"/>
        <color rgb="FF000000"/>
        <rFont val="Calibri"/>
        <family val="2"/>
      </rPr>
      <t xml:space="preserve">     Transferable deposits</t>
    </r>
    <r>
      <rPr>
        <sz val="10"/>
        <color rgb="FF000000"/>
        <rFont val="Arial"/>
        <family val="2"/>
      </rPr>
      <t/>
    </r>
  </si>
  <si>
    <r>
      <rPr>
        <sz val="11"/>
        <color rgb="FF000000"/>
        <rFont val="Calibri"/>
        <family val="2"/>
      </rPr>
      <t xml:space="preserve">     Other deposits</t>
    </r>
    <r>
      <rPr>
        <vertAlign val="superscript"/>
        <sz val="11"/>
        <color rgb="FF000000"/>
        <rFont val="Calibri"/>
        <family val="2"/>
      </rPr>
      <t>y</t>
    </r>
    <r>
      <rPr>
        <sz val="10"/>
        <color rgb="FF000000"/>
        <rFont val="Arial"/>
        <family val="2"/>
      </rPr>
      <t/>
    </r>
  </si>
  <si>
    <r>
      <rPr>
        <sz val="11"/>
        <color rgb="FF000000"/>
        <rFont val="Calibri"/>
        <family val="2"/>
      </rPr>
      <t xml:space="preserve">     Securities other than shares</t>
    </r>
    <r>
      <rPr>
        <sz val="10"/>
        <color rgb="FF000000"/>
        <rFont val="Arial"/>
        <family val="2"/>
      </rPr>
      <t/>
    </r>
  </si>
  <si>
    <r>
      <rPr>
        <sz val="11"/>
        <color rgb="FF000000"/>
        <rFont val="Calibri"/>
        <family val="2"/>
      </rPr>
      <t>Liabilities excluded from broad money</t>
    </r>
    <r>
      <rPr>
        <sz val="10"/>
        <color rgb="FF000000"/>
        <rFont val="Arial"/>
        <family val="2"/>
      </rPr>
      <t/>
    </r>
  </si>
  <si>
    <r>
      <rPr>
        <b/>
        <i/>
        <sz val="11"/>
        <rFont val="Calibri"/>
        <family val="2"/>
      </rPr>
      <t xml:space="preserve">               Money Supply (M2)</t>
    </r>
    <r>
      <rPr>
        <vertAlign val="superscript"/>
        <sz val="11"/>
        <rFont val="Calibri"/>
        <family val="2"/>
      </rPr>
      <t>x</t>
    </r>
    <r>
      <rPr>
        <sz val="10"/>
        <rFont val="Arial"/>
        <family val="2"/>
      </rPr>
      <t xml:space="preserve"> (% annual change)</t>
    </r>
  </si>
  <si>
    <r>
      <rPr>
        <b/>
        <i/>
        <sz val="11"/>
        <rFont val="Calibri"/>
        <family val="2"/>
      </rPr>
      <t xml:space="preserve">               M2</t>
    </r>
    <r>
      <rPr>
        <vertAlign val="superscript"/>
        <sz val="11"/>
        <rFont val="Calibri"/>
        <family val="2"/>
      </rPr>
      <t>x</t>
    </r>
    <r>
      <rPr>
        <sz val="10"/>
        <rFont val="Arial"/>
        <family val="2"/>
      </rPr>
      <t xml:space="preserve"> (% of GDP at current market prices)</t>
    </r>
  </si>
  <si>
    <r>
      <rPr>
        <b/>
        <i/>
        <sz val="11"/>
        <rFont val="Calibri"/>
        <family val="2"/>
      </rPr>
      <t>Interest Rates</t>
    </r>
    <r>
      <rPr>
        <sz val="10"/>
        <rFont val="Arial"/>
        <family val="2"/>
      </rPr>
      <t xml:space="preserve"> period averages (% per annum)</t>
    </r>
  </si>
  <si>
    <r>
      <rPr>
        <sz val="11"/>
        <color rgb="FF000000"/>
        <rFont val="Calibri"/>
        <family val="2"/>
      </rPr>
      <t>On deposits</t>
    </r>
    <r>
      <rPr>
        <sz val="10"/>
        <color rgb="FF000000"/>
        <rFont val="Arial"/>
        <family val="2"/>
      </rPr>
      <t/>
    </r>
  </si>
  <si>
    <r>
      <rPr>
        <sz val="11"/>
        <color rgb="FF000000"/>
        <rFont val="Calibri"/>
        <family val="2"/>
      </rPr>
      <t xml:space="preserve">     Savings</t>
    </r>
    <r>
      <rPr>
        <vertAlign val="superscript"/>
        <sz val="11"/>
        <color rgb="FF000000"/>
        <rFont val="Calibri"/>
        <family val="2"/>
      </rPr>
      <t>z</t>
    </r>
    <r>
      <rPr>
        <sz val="10"/>
        <color rgb="FF000000"/>
        <rFont val="Arial"/>
        <family val="2"/>
      </rPr>
      <t/>
    </r>
  </si>
  <si>
    <r>
      <rPr>
        <sz val="11"/>
        <color rgb="FF000000"/>
        <rFont val="Calibri"/>
        <family val="2"/>
      </rPr>
      <t xml:space="preserve">     Time: 12 months</t>
    </r>
    <r>
      <rPr>
        <vertAlign val="superscript"/>
        <sz val="11"/>
        <color rgb="FF000000"/>
        <rFont val="Calibri"/>
        <family val="2"/>
      </rPr>
      <t>aa</t>
    </r>
    <r>
      <rPr>
        <sz val="10"/>
        <color rgb="FF000000"/>
        <rFont val="Arial"/>
        <family val="2"/>
      </rPr>
      <t/>
    </r>
  </si>
  <si>
    <r>
      <rPr>
        <b/>
        <sz val="11"/>
        <rFont val="Calibri"/>
        <family val="2"/>
      </rPr>
      <t>GOVERNMENT FINANCE</t>
    </r>
    <r>
      <rPr>
        <sz val="10"/>
        <rFont val="Arial"/>
        <family val="2"/>
      </rPr>
      <t xml:space="preserve"> ending 31 December (MNT million)</t>
    </r>
  </si>
  <si>
    <r>
      <rPr>
        <b/>
        <i/>
        <sz val="11"/>
        <color rgb="FF000000"/>
        <rFont val="Calibri"/>
        <family val="2"/>
      </rPr>
      <t>General Government</t>
    </r>
    <r>
      <rPr>
        <sz val="10"/>
        <color rgb="FF000000"/>
        <rFont val="Arial"/>
        <family val="2"/>
      </rPr>
      <t/>
    </r>
  </si>
  <si>
    <r>
      <rPr>
        <sz val="11"/>
        <color rgb="FF000000"/>
        <rFont val="Calibri"/>
        <family val="2"/>
      </rPr>
      <t>Revenue</t>
    </r>
    <r>
      <rPr>
        <sz val="10"/>
        <color rgb="FF000000"/>
        <rFont val="Arial"/>
        <family val="2"/>
      </rPr>
      <t/>
    </r>
  </si>
  <si>
    <r>
      <rPr>
        <sz val="11"/>
        <color rgb="FF000000"/>
        <rFont val="Calibri"/>
        <family val="2"/>
      </rPr>
      <t xml:space="preserve">     Taxes</t>
    </r>
    <r>
      <rPr>
        <sz val="10"/>
        <color rgb="FF000000"/>
        <rFont val="Arial"/>
        <family val="2"/>
      </rPr>
      <t/>
    </r>
  </si>
  <si>
    <r>
      <rPr>
        <sz val="11"/>
        <color rgb="FF000000"/>
        <rFont val="Calibri"/>
        <family val="2"/>
      </rPr>
      <t xml:space="preserve">          Taxes on income, profits, and capital gains</t>
    </r>
    <r>
      <rPr>
        <sz val="10"/>
        <color rgb="FF000000"/>
        <rFont val="Arial"/>
        <family val="2"/>
      </rPr>
      <t/>
    </r>
  </si>
  <si>
    <r>
      <rPr>
        <sz val="11"/>
        <color rgb="FF000000"/>
        <rFont val="Calibri"/>
        <family val="2"/>
      </rPr>
      <t xml:space="preserve">               Payable by individuals</t>
    </r>
    <r>
      <rPr>
        <sz val="10"/>
        <color rgb="FF000000"/>
        <rFont val="Arial"/>
        <family val="2"/>
      </rPr>
      <t/>
    </r>
  </si>
  <si>
    <r>
      <rPr>
        <sz val="11"/>
        <color rgb="FF000000"/>
        <rFont val="Calibri"/>
        <family val="2"/>
      </rPr>
      <t xml:space="preserve">               Payable by corporations and other enterprises</t>
    </r>
    <r>
      <rPr>
        <sz val="10"/>
        <color rgb="FF000000"/>
        <rFont val="Arial"/>
        <family val="2"/>
      </rPr>
      <t/>
    </r>
  </si>
  <si>
    <r>
      <rPr>
        <sz val="11"/>
        <color rgb="FF000000"/>
        <rFont val="Calibri"/>
        <family val="2"/>
      </rPr>
      <t xml:space="preserve">               Other taxes on income, profits, and capital gains</t>
    </r>
    <r>
      <rPr>
        <sz val="10"/>
        <color rgb="FF000000"/>
        <rFont val="Arial"/>
        <family val="2"/>
      </rPr>
      <t/>
    </r>
  </si>
  <si>
    <r>
      <rPr>
        <sz val="11"/>
        <color rgb="FF000000"/>
        <rFont val="Calibri"/>
        <family val="2"/>
      </rPr>
      <t xml:space="preserve">          Taxes on payroll and workforce</t>
    </r>
    <r>
      <rPr>
        <sz val="10"/>
        <color rgb="FF000000"/>
        <rFont val="Arial"/>
        <family val="2"/>
      </rPr>
      <t/>
    </r>
  </si>
  <si>
    <r>
      <rPr>
        <sz val="11"/>
        <color rgb="FF000000"/>
        <rFont val="Calibri"/>
        <family val="2"/>
      </rPr>
      <t xml:space="preserve">          Taxes on property</t>
    </r>
    <r>
      <rPr>
        <sz val="10"/>
        <color rgb="FF000000"/>
        <rFont val="Arial"/>
        <family val="2"/>
      </rPr>
      <t/>
    </r>
  </si>
  <si>
    <r>
      <rPr>
        <sz val="11"/>
        <color rgb="FF000000"/>
        <rFont val="Calibri"/>
        <family val="2"/>
      </rPr>
      <t xml:space="preserve">          Taxes on goods and services</t>
    </r>
    <r>
      <rPr>
        <sz val="10"/>
        <color rgb="FF000000"/>
        <rFont val="Arial"/>
        <family val="2"/>
      </rPr>
      <t/>
    </r>
  </si>
  <si>
    <r>
      <rPr>
        <sz val="11"/>
        <color rgb="FF000000"/>
        <rFont val="Calibri"/>
        <family val="2"/>
      </rPr>
      <t xml:space="preserve">          Taxes on international trade and transaction</t>
    </r>
    <r>
      <rPr>
        <sz val="10"/>
        <color rgb="FF000000"/>
        <rFont val="Arial"/>
        <family val="2"/>
      </rPr>
      <t/>
    </r>
  </si>
  <si>
    <r>
      <rPr>
        <sz val="11"/>
        <color rgb="FF000000"/>
        <rFont val="Calibri"/>
        <family val="2"/>
      </rPr>
      <t xml:space="preserve">          Other taxes</t>
    </r>
    <r>
      <rPr>
        <sz val="10"/>
        <color rgb="FF000000"/>
        <rFont val="Arial"/>
        <family val="2"/>
      </rPr>
      <t/>
    </r>
  </si>
  <si>
    <r>
      <rPr>
        <sz val="11"/>
        <color rgb="FF000000"/>
        <rFont val="Calibri"/>
        <family val="2"/>
      </rPr>
      <t xml:space="preserve">     Social contributions</t>
    </r>
    <r>
      <rPr>
        <sz val="10"/>
        <color rgb="FF000000"/>
        <rFont val="Arial"/>
        <family val="2"/>
      </rPr>
      <t/>
    </r>
  </si>
  <si>
    <r>
      <rPr>
        <sz val="11"/>
        <color rgb="FF000000"/>
        <rFont val="Calibri"/>
        <family val="2"/>
      </rPr>
      <t xml:space="preserve">     Grants (revenue)</t>
    </r>
    <r>
      <rPr>
        <sz val="10"/>
        <color rgb="FF000000"/>
        <rFont val="Arial"/>
        <family val="2"/>
      </rPr>
      <t/>
    </r>
  </si>
  <si>
    <r>
      <rPr>
        <sz val="11"/>
        <color rgb="FF000000"/>
        <rFont val="Calibri"/>
        <family val="2"/>
      </rPr>
      <t xml:space="preserve">     Other revenue</t>
    </r>
    <r>
      <rPr>
        <sz val="10"/>
        <color rgb="FF000000"/>
        <rFont val="Arial"/>
        <family val="2"/>
      </rPr>
      <t/>
    </r>
  </si>
  <si>
    <r>
      <rPr>
        <sz val="11"/>
        <color rgb="FF000000"/>
        <rFont val="Calibri"/>
        <family val="2"/>
      </rPr>
      <t>Expense</t>
    </r>
    <r>
      <rPr>
        <sz val="10"/>
        <color rgb="FF000000"/>
        <rFont val="Arial"/>
        <family val="2"/>
      </rPr>
      <t/>
    </r>
  </si>
  <si>
    <r>
      <rPr>
        <sz val="11"/>
        <color rgb="FF000000"/>
        <rFont val="Calibri"/>
        <family val="2"/>
      </rPr>
      <t xml:space="preserve">     Compensation of employees</t>
    </r>
    <r>
      <rPr>
        <sz val="10"/>
        <color rgb="FF000000"/>
        <rFont val="Arial"/>
        <family val="2"/>
      </rPr>
      <t/>
    </r>
  </si>
  <si>
    <r>
      <rPr>
        <sz val="11"/>
        <color rgb="FF000000"/>
        <rFont val="Calibri"/>
        <family val="2"/>
      </rPr>
      <t xml:space="preserve">     Use of goods and services</t>
    </r>
    <r>
      <rPr>
        <sz val="10"/>
        <color rgb="FF000000"/>
        <rFont val="Arial"/>
        <family val="2"/>
      </rPr>
      <t/>
    </r>
  </si>
  <si>
    <r>
      <rPr>
        <sz val="11"/>
        <color rgb="FF000000"/>
        <rFont val="Calibri"/>
        <family val="2"/>
      </rPr>
      <t xml:space="preserve">     Consumption of fixed capital</t>
    </r>
    <r>
      <rPr>
        <sz val="10"/>
        <color rgb="FF000000"/>
        <rFont val="Arial"/>
        <family val="2"/>
      </rPr>
      <t/>
    </r>
  </si>
  <si>
    <r>
      <rPr>
        <sz val="11"/>
        <color rgb="FF000000"/>
        <rFont val="Calibri"/>
        <family val="2"/>
      </rPr>
      <t xml:space="preserve">     Interest</t>
    </r>
    <r>
      <rPr>
        <sz val="10"/>
        <color rgb="FF000000"/>
        <rFont val="Arial"/>
        <family val="2"/>
      </rPr>
      <t/>
    </r>
  </si>
  <si>
    <r>
      <rPr>
        <sz val="11"/>
        <color rgb="FF000000"/>
        <rFont val="Calibri"/>
        <family val="2"/>
      </rPr>
      <t xml:space="preserve">     Subsidies</t>
    </r>
    <r>
      <rPr>
        <sz val="10"/>
        <color rgb="FF000000"/>
        <rFont val="Arial"/>
        <family val="2"/>
      </rPr>
      <t/>
    </r>
  </si>
  <si>
    <r>
      <rPr>
        <sz val="11"/>
        <color rgb="FF000000"/>
        <rFont val="Calibri"/>
        <family val="2"/>
      </rPr>
      <t xml:space="preserve">     Grants (expense)</t>
    </r>
    <r>
      <rPr>
        <sz val="10"/>
        <color rgb="FF000000"/>
        <rFont val="Arial"/>
        <family val="2"/>
      </rPr>
      <t/>
    </r>
  </si>
  <si>
    <r>
      <rPr>
        <sz val="11"/>
        <color rgb="FF000000"/>
        <rFont val="Calibri"/>
        <family val="2"/>
      </rPr>
      <t xml:space="preserve">     Social benefits</t>
    </r>
    <r>
      <rPr>
        <sz val="10"/>
        <color rgb="FF000000"/>
        <rFont val="Arial"/>
        <family val="2"/>
      </rPr>
      <t/>
    </r>
  </si>
  <si>
    <r>
      <rPr>
        <sz val="11"/>
        <color rgb="FF000000"/>
        <rFont val="Calibri"/>
        <family val="2"/>
      </rPr>
      <t xml:space="preserve">     Other expense</t>
    </r>
    <r>
      <rPr>
        <sz val="10"/>
        <color rgb="FF000000"/>
        <rFont val="Arial"/>
        <family val="2"/>
      </rPr>
      <t/>
    </r>
  </si>
  <si>
    <r>
      <rPr>
        <sz val="11"/>
        <color rgb="FF000000"/>
        <rFont val="Calibri"/>
        <family val="2"/>
      </rPr>
      <t>Net operating balance</t>
    </r>
    <r>
      <rPr>
        <sz val="10"/>
        <color rgb="FF000000"/>
        <rFont val="Arial"/>
        <family val="2"/>
      </rPr>
      <t/>
    </r>
  </si>
  <si>
    <r>
      <rPr>
        <sz val="11"/>
        <color rgb="FF000000"/>
        <rFont val="Calibri"/>
        <family val="2"/>
      </rPr>
      <t>Gross operating balance</t>
    </r>
    <r>
      <rPr>
        <sz val="10"/>
        <color rgb="FF000000"/>
        <rFont val="Arial"/>
        <family val="2"/>
      </rPr>
      <t/>
    </r>
  </si>
  <si>
    <r>
      <rPr>
        <b/>
        <i/>
        <sz val="11"/>
        <color rgb="FF000000"/>
        <rFont val="Calibri"/>
        <family val="2"/>
      </rPr>
      <t>Transactions in Nonfinancial Assets</t>
    </r>
    <r>
      <rPr>
        <sz val="10"/>
        <color rgb="FF000000"/>
        <rFont val="Arial"/>
        <family val="2"/>
      </rPr>
      <t/>
    </r>
  </si>
  <si>
    <r>
      <rPr>
        <sz val="11"/>
        <color rgb="FF000000"/>
        <rFont val="Calibri"/>
        <family val="2"/>
      </rPr>
      <t>Net/gross investment in nonfinancial assets</t>
    </r>
    <r>
      <rPr>
        <sz val="10"/>
        <color rgb="FF000000"/>
        <rFont val="Arial"/>
        <family val="2"/>
      </rPr>
      <t/>
    </r>
  </si>
  <si>
    <r>
      <rPr>
        <sz val="11"/>
        <color rgb="FF000000"/>
        <rFont val="Calibri"/>
        <family val="2"/>
      </rPr>
      <t xml:space="preserve">     Fixed assets</t>
    </r>
    <r>
      <rPr>
        <sz val="10"/>
        <color rgb="FF000000"/>
        <rFont val="Arial"/>
        <family val="2"/>
      </rPr>
      <t/>
    </r>
  </si>
  <si>
    <r>
      <rPr>
        <sz val="11"/>
        <color rgb="FF000000"/>
        <rFont val="Calibri"/>
        <family val="2"/>
      </rPr>
      <t xml:space="preserve">     Inventories</t>
    </r>
    <r>
      <rPr>
        <sz val="10"/>
        <color rgb="FF000000"/>
        <rFont val="Arial"/>
        <family val="2"/>
      </rPr>
      <t/>
    </r>
  </si>
  <si>
    <r>
      <rPr>
        <sz val="11"/>
        <color rgb="FF000000"/>
        <rFont val="Calibri"/>
        <family val="2"/>
      </rPr>
      <t xml:space="preserve">     Valuables</t>
    </r>
    <r>
      <rPr>
        <sz val="10"/>
        <color rgb="FF000000"/>
        <rFont val="Arial"/>
        <family val="2"/>
      </rPr>
      <t/>
    </r>
  </si>
  <si>
    <r>
      <rPr>
        <sz val="11"/>
        <color rgb="FF000000"/>
        <rFont val="Calibri"/>
        <family val="2"/>
      </rPr>
      <t xml:space="preserve">     Nonproduced assets</t>
    </r>
    <r>
      <rPr>
        <sz val="10"/>
        <color rgb="FF000000"/>
        <rFont val="Arial"/>
        <family val="2"/>
      </rPr>
      <t/>
    </r>
  </si>
  <si>
    <r>
      <rPr>
        <sz val="11"/>
        <color rgb="FF000000"/>
        <rFont val="Calibri"/>
        <family val="2"/>
      </rPr>
      <t>Expenditure</t>
    </r>
    <r>
      <rPr>
        <sz val="10"/>
        <color rgb="FF000000"/>
        <rFont val="Arial"/>
        <family val="2"/>
      </rPr>
      <t/>
    </r>
  </si>
  <si>
    <r>
      <rPr>
        <sz val="11"/>
        <color rgb="FF000000"/>
        <rFont val="Calibri"/>
        <family val="2"/>
      </rPr>
      <t>Net lending/Net borrowing</t>
    </r>
    <r>
      <rPr>
        <sz val="10"/>
        <color rgb="FF000000"/>
        <rFont val="Arial"/>
        <family val="2"/>
      </rPr>
      <t/>
    </r>
  </si>
  <si>
    <r>
      <rPr>
        <sz val="11"/>
        <color rgb="FF000000"/>
        <rFont val="Calibri"/>
        <family val="2"/>
      </rPr>
      <t>Primary balance</t>
    </r>
    <r>
      <rPr>
        <sz val="10"/>
        <color rgb="FF000000"/>
        <rFont val="Arial"/>
        <family val="2"/>
      </rPr>
      <t/>
    </r>
  </si>
  <si>
    <r>
      <rPr>
        <b/>
        <i/>
        <sz val="11"/>
        <color rgb="FF000000"/>
        <rFont val="Calibri"/>
        <family val="2"/>
      </rPr>
      <t>Transactions in Financial Assets and Liabilities (Financing)</t>
    </r>
    <r>
      <rPr>
        <sz val="10"/>
        <color rgb="FF000000"/>
        <rFont val="Arial"/>
        <family val="2"/>
      </rPr>
      <t/>
    </r>
  </si>
  <si>
    <r>
      <rPr>
        <sz val="11"/>
        <color rgb="FF000000"/>
        <rFont val="Calibri"/>
        <family val="2"/>
      </rPr>
      <t>Net acquisition of financial assets</t>
    </r>
    <r>
      <rPr>
        <sz val="10"/>
        <color rgb="FF000000"/>
        <rFont val="Arial"/>
        <family val="2"/>
      </rPr>
      <t/>
    </r>
  </si>
  <si>
    <r>
      <rPr>
        <sz val="11"/>
        <color rgb="FF000000"/>
        <rFont val="Calibri"/>
        <family val="2"/>
      </rPr>
      <t xml:space="preserve">     Domestic</t>
    </r>
    <r>
      <rPr>
        <sz val="10"/>
        <color rgb="FF000000"/>
        <rFont val="Arial"/>
        <family val="2"/>
      </rPr>
      <t/>
    </r>
  </si>
  <si>
    <r>
      <rPr>
        <sz val="11"/>
        <color rgb="FF000000"/>
        <rFont val="Calibri"/>
        <family val="2"/>
      </rPr>
      <t xml:space="preserve">     External</t>
    </r>
    <r>
      <rPr>
        <sz val="10"/>
        <color rgb="FF000000"/>
        <rFont val="Arial"/>
        <family val="2"/>
      </rPr>
      <t/>
    </r>
  </si>
  <si>
    <r>
      <rPr>
        <sz val="11"/>
        <color rgb="FF000000"/>
        <rFont val="Calibri"/>
        <family val="2"/>
      </rPr>
      <t>Net incurrence of liabilities</t>
    </r>
    <r>
      <rPr>
        <sz val="10"/>
        <color rgb="FF000000"/>
        <rFont val="Arial"/>
        <family val="2"/>
      </rPr>
      <t/>
    </r>
  </si>
  <si>
    <r>
      <rPr>
        <b/>
        <i/>
        <sz val="11"/>
        <rFont val="Calibri"/>
        <family val="2"/>
      </rPr>
      <t xml:space="preserve">               Government Finance</t>
    </r>
    <r>
      <rPr>
        <sz val="10"/>
        <rFont val="Arial"/>
        <family val="2"/>
      </rPr>
      <t xml:space="preserve"> (% of GDP at current market prices)</t>
    </r>
  </si>
  <si>
    <r>
      <rPr>
        <sz val="11"/>
        <color rgb="FF000000"/>
        <rFont val="Calibri"/>
        <family val="2"/>
      </rPr>
      <t xml:space="preserve">               Revenue</t>
    </r>
    <r>
      <rPr>
        <sz val="10"/>
        <color rgb="FF000000"/>
        <rFont val="Arial"/>
        <family val="2"/>
      </rPr>
      <t/>
    </r>
  </si>
  <si>
    <r>
      <rPr>
        <sz val="11"/>
        <color rgb="FF000000"/>
        <rFont val="Calibri"/>
        <family val="2"/>
      </rPr>
      <t xml:space="preserve">               Taxes</t>
    </r>
    <r>
      <rPr>
        <sz val="10"/>
        <color rgb="FF000000"/>
        <rFont val="Arial"/>
        <family val="2"/>
      </rPr>
      <t/>
    </r>
  </si>
  <si>
    <r>
      <rPr>
        <sz val="11"/>
        <color rgb="FF000000"/>
        <rFont val="Calibri"/>
        <family val="2"/>
      </rPr>
      <t xml:space="preserve">               Taxes payable by individuals</t>
    </r>
    <r>
      <rPr>
        <sz val="10"/>
        <color rgb="FF000000"/>
        <rFont val="Arial"/>
        <family val="2"/>
      </rPr>
      <t/>
    </r>
  </si>
  <si>
    <r>
      <rPr>
        <sz val="11"/>
        <color rgb="FF000000"/>
        <rFont val="Calibri"/>
        <family val="2"/>
      </rPr>
      <t xml:space="preserve">               Taxes payable by corporations and other enterprises</t>
    </r>
    <r>
      <rPr>
        <sz val="10"/>
        <color rgb="FF000000"/>
        <rFont val="Arial"/>
        <family val="2"/>
      </rPr>
      <t/>
    </r>
  </si>
  <si>
    <r>
      <rPr>
        <sz val="11"/>
        <color rgb="FF000000"/>
        <rFont val="Calibri"/>
        <family val="2"/>
      </rPr>
      <t xml:space="preserve">               Expenditure</t>
    </r>
    <r>
      <rPr>
        <sz val="10"/>
        <color rgb="FF000000"/>
        <rFont val="Arial"/>
        <family val="2"/>
      </rPr>
      <t/>
    </r>
  </si>
  <si>
    <r>
      <rPr>
        <sz val="11"/>
        <color rgb="FF000000"/>
        <rFont val="Calibri"/>
        <family val="2"/>
      </rPr>
      <t xml:space="preserve">               Net lending/Net borrowing</t>
    </r>
    <r>
      <rPr>
        <sz val="10"/>
        <color rgb="FF000000"/>
        <rFont val="Arial"/>
        <family val="2"/>
      </rPr>
      <t/>
    </r>
  </si>
  <si>
    <r>
      <rPr>
        <sz val="11"/>
        <color rgb="FF000000"/>
        <rFont val="Calibri"/>
        <family val="2"/>
      </rPr>
      <t xml:space="preserve">               Primary balance</t>
    </r>
    <r>
      <rPr>
        <sz val="10"/>
        <color rgb="FF000000"/>
        <rFont val="Arial"/>
        <family val="2"/>
      </rPr>
      <t/>
    </r>
  </si>
  <si>
    <r>
      <rPr>
        <b/>
        <i/>
        <sz val="11"/>
        <color rgb="FF000000"/>
        <rFont val="Calibri"/>
        <family val="2"/>
      </rPr>
      <t>Expenditure by Function, General Government</t>
    </r>
    <r>
      <rPr>
        <sz val="10"/>
        <color rgb="FF000000"/>
        <rFont val="Arial"/>
        <family val="2"/>
      </rPr>
      <t/>
    </r>
  </si>
  <si>
    <r>
      <rPr>
        <sz val="11"/>
        <color rgb="FF000000"/>
        <rFont val="Calibri"/>
        <family val="2"/>
      </rPr>
      <t>Total expenditure</t>
    </r>
    <r>
      <rPr>
        <sz val="10"/>
        <color rgb="FF000000"/>
        <rFont val="Arial"/>
        <family val="2"/>
      </rPr>
      <t/>
    </r>
  </si>
  <si>
    <r>
      <rPr>
        <sz val="11"/>
        <color rgb="FF000000"/>
        <rFont val="Calibri"/>
        <family val="2"/>
      </rPr>
      <t xml:space="preserve">     General public services</t>
    </r>
    <r>
      <rPr>
        <sz val="10"/>
        <color rgb="FF000000"/>
        <rFont val="Arial"/>
        <family val="2"/>
      </rPr>
      <t/>
    </r>
  </si>
  <si>
    <r>
      <rPr>
        <sz val="11"/>
        <color rgb="FF000000"/>
        <rFont val="Calibri"/>
        <family val="2"/>
      </rPr>
      <t xml:space="preserve">     Defense</t>
    </r>
    <r>
      <rPr>
        <sz val="10"/>
        <color rgb="FF000000"/>
        <rFont val="Arial"/>
        <family val="2"/>
      </rPr>
      <t/>
    </r>
  </si>
  <si>
    <r>
      <rPr>
        <sz val="11"/>
        <color rgb="FF000000"/>
        <rFont val="Calibri"/>
        <family val="2"/>
      </rPr>
      <t xml:space="preserve">     Public order and safety</t>
    </r>
    <r>
      <rPr>
        <sz val="10"/>
        <color rgb="FF000000"/>
        <rFont val="Arial"/>
        <family val="2"/>
      </rPr>
      <t/>
    </r>
  </si>
  <si>
    <r>
      <rPr>
        <sz val="11"/>
        <color rgb="FF000000"/>
        <rFont val="Calibri"/>
        <family val="2"/>
      </rPr>
      <t xml:space="preserve">     Economic affairs</t>
    </r>
    <r>
      <rPr>
        <sz val="10"/>
        <color rgb="FF000000"/>
        <rFont val="Arial"/>
        <family val="2"/>
      </rPr>
      <t/>
    </r>
  </si>
  <si>
    <r>
      <rPr>
        <sz val="11"/>
        <color rgb="FF000000"/>
        <rFont val="Calibri"/>
        <family val="2"/>
      </rPr>
      <t xml:space="preserve">     Environmental protection</t>
    </r>
    <r>
      <rPr>
        <sz val="10"/>
        <color rgb="FF000000"/>
        <rFont val="Arial"/>
        <family val="2"/>
      </rPr>
      <t/>
    </r>
  </si>
  <si>
    <r>
      <rPr>
        <sz val="11"/>
        <color rgb="FF000000"/>
        <rFont val="Calibri"/>
        <family val="2"/>
      </rPr>
      <t xml:space="preserve">     Housing and community amenities</t>
    </r>
    <r>
      <rPr>
        <sz val="10"/>
        <color rgb="FF000000"/>
        <rFont val="Arial"/>
        <family val="2"/>
      </rPr>
      <t/>
    </r>
  </si>
  <si>
    <r>
      <rPr>
        <sz val="11"/>
        <color rgb="FF000000"/>
        <rFont val="Calibri"/>
        <family val="2"/>
      </rPr>
      <t xml:space="preserve">     Health</t>
    </r>
    <r>
      <rPr>
        <sz val="10"/>
        <color rgb="FF000000"/>
        <rFont val="Arial"/>
        <family val="2"/>
      </rPr>
      <t/>
    </r>
  </si>
  <si>
    <r>
      <rPr>
        <sz val="11"/>
        <color rgb="FF000000"/>
        <rFont val="Calibri"/>
        <family val="2"/>
      </rPr>
      <t xml:space="preserve">     Recreation, culture, and religion</t>
    </r>
    <r>
      <rPr>
        <sz val="10"/>
        <color rgb="FF000000"/>
        <rFont val="Arial"/>
        <family val="2"/>
      </rPr>
      <t/>
    </r>
  </si>
  <si>
    <r>
      <rPr>
        <sz val="11"/>
        <color rgb="FF000000"/>
        <rFont val="Calibri"/>
        <family val="2"/>
      </rPr>
      <t xml:space="preserve">     Social protection</t>
    </r>
    <r>
      <rPr>
        <sz val="10"/>
        <color rgb="FF000000"/>
        <rFont val="Arial"/>
        <family val="2"/>
      </rPr>
      <t/>
    </r>
  </si>
  <si>
    <r>
      <rPr>
        <b/>
        <i/>
        <sz val="11"/>
        <rFont val="Calibri"/>
        <family val="2"/>
      </rPr>
      <t xml:space="preserve">               Expenditure by Function</t>
    </r>
    <r>
      <rPr>
        <sz val="10"/>
        <rFont val="Arial"/>
        <family val="2"/>
      </rPr>
      <t xml:space="preserve"> (% of GDP at current market prices)</t>
    </r>
  </si>
  <si>
    <r>
      <rPr>
        <sz val="11"/>
        <rFont val="Calibri"/>
        <family val="2"/>
      </rPr>
      <t xml:space="preserve">               Education</t>
    </r>
    <r>
      <rPr>
        <sz val="10"/>
        <color rgb="FF000000"/>
        <rFont val="Arial"/>
        <family val="2"/>
      </rPr>
      <t/>
    </r>
  </si>
  <si>
    <r>
      <rPr>
        <sz val="11"/>
        <rFont val="Calibri"/>
        <family val="2"/>
      </rPr>
      <t xml:space="preserve">               Health</t>
    </r>
    <r>
      <rPr>
        <sz val="10"/>
        <color rgb="FF000000"/>
        <rFont val="Arial"/>
        <family val="2"/>
      </rPr>
      <t/>
    </r>
  </si>
  <si>
    <t xml:space="preserve">               Social protection</t>
  </si>
  <si>
    <r>
      <rPr>
        <b/>
        <sz val="11"/>
        <rFont val="Calibri"/>
        <family val="2"/>
      </rPr>
      <t>EXTERNAL TRADE</t>
    </r>
    <r>
      <rPr>
        <sz val="10"/>
        <rFont val="Arial"/>
        <family val="2"/>
      </rPr>
      <t xml:space="preserve"> calendar year ($ million)</t>
    </r>
  </si>
  <si>
    <r>
      <rPr>
        <sz val="11"/>
        <color rgb="FF000000"/>
        <rFont val="Calibri"/>
        <family val="2"/>
      </rPr>
      <t>Exports, fob</t>
    </r>
    <r>
      <rPr>
        <sz val="10"/>
        <color rgb="FF000000"/>
        <rFont val="Arial"/>
        <family val="2"/>
      </rPr>
      <t/>
    </r>
  </si>
  <si>
    <r>
      <rPr>
        <sz val="11"/>
        <color rgb="FF000000"/>
        <rFont val="Calibri"/>
        <family val="2"/>
      </rPr>
      <t>Imports, cif</t>
    </r>
    <r>
      <rPr>
        <sz val="10"/>
        <color rgb="FF000000"/>
        <rFont val="Arial"/>
        <family val="2"/>
      </rPr>
      <t/>
    </r>
  </si>
  <si>
    <r>
      <rPr>
        <sz val="11"/>
        <color rgb="FF000000"/>
        <rFont val="Calibri"/>
        <family val="2"/>
      </rPr>
      <t xml:space="preserve">     Trade balance</t>
    </r>
    <r>
      <rPr>
        <sz val="10"/>
        <color rgb="FF000000"/>
        <rFont val="Arial"/>
        <family val="2"/>
      </rPr>
      <t/>
    </r>
  </si>
  <si>
    <r>
      <rPr>
        <b/>
        <i/>
        <sz val="11"/>
        <rFont val="Calibri"/>
        <family val="2"/>
      </rPr>
      <t xml:space="preserve">               External Trade</t>
    </r>
    <r>
      <rPr>
        <sz val="10"/>
        <rFont val="Arial"/>
        <family val="2"/>
      </rPr>
      <t xml:space="preserve"> (% annual change)</t>
    </r>
  </si>
  <si>
    <r>
      <rPr>
        <sz val="11"/>
        <color rgb="FF000000"/>
        <rFont val="Calibri"/>
        <family val="2"/>
      </rPr>
      <t xml:space="preserve">               Exports</t>
    </r>
    <r>
      <rPr>
        <sz val="10"/>
        <color rgb="FF000000"/>
        <rFont val="Arial"/>
        <family val="2"/>
      </rPr>
      <t/>
    </r>
  </si>
  <si>
    <r>
      <rPr>
        <sz val="11"/>
        <color rgb="FF000000"/>
        <rFont val="Calibri"/>
        <family val="2"/>
      </rPr>
      <t xml:space="preserve">               Imports</t>
    </r>
    <r>
      <rPr>
        <sz val="10"/>
        <color rgb="FF000000"/>
        <rFont val="Arial"/>
        <family val="2"/>
      </rPr>
      <t/>
    </r>
  </si>
  <si>
    <r>
      <rPr>
        <b/>
        <i/>
        <sz val="11"/>
        <rFont val="Calibri"/>
        <family val="2"/>
      </rPr>
      <t>Direction of Trade</t>
    </r>
    <r>
      <rPr>
        <sz val="10"/>
        <rFont val="Arial"/>
        <family val="2"/>
      </rPr>
      <t xml:space="preserve"> calendar year ($ million)</t>
    </r>
  </si>
  <si>
    <r>
      <rPr>
        <sz val="11"/>
        <color rgb="FF000000"/>
        <rFont val="Calibri"/>
        <family val="2"/>
      </rPr>
      <t>Exports, total</t>
    </r>
    <r>
      <rPr>
        <sz val="10"/>
        <color rgb="FF000000"/>
        <rFont val="Arial"/>
        <family val="2"/>
      </rPr>
      <t/>
    </r>
  </si>
  <si>
    <r>
      <rPr>
        <sz val="11"/>
        <color rgb="FF000000"/>
        <rFont val="Calibri"/>
        <family val="2"/>
      </rPr>
      <t xml:space="preserve">     1. China, People's Republic of</t>
    </r>
    <r>
      <rPr>
        <sz val="10"/>
        <color rgb="FF000000"/>
        <rFont val="Arial"/>
        <family val="2"/>
      </rPr>
      <t/>
    </r>
  </si>
  <si>
    <r>
      <rPr>
        <sz val="11"/>
        <color rgb="FF000000"/>
        <rFont val="Calibri"/>
        <family val="2"/>
      </rPr>
      <t xml:space="preserve">     2. Switzerland</t>
    </r>
    <r>
      <rPr>
        <sz val="10"/>
        <color rgb="FF000000"/>
        <rFont val="Arial"/>
        <family val="2"/>
      </rPr>
      <t/>
    </r>
  </si>
  <si>
    <r>
      <rPr>
        <sz val="11"/>
        <color rgb="FF000000"/>
        <rFont val="Calibri"/>
        <family val="2"/>
      </rPr>
      <t xml:space="preserve">     3. United Kingdom</t>
    </r>
    <r>
      <rPr>
        <sz val="10"/>
        <color rgb="FF000000"/>
        <rFont val="Arial"/>
        <family val="2"/>
      </rPr>
      <t/>
    </r>
  </si>
  <si>
    <r>
      <rPr>
        <sz val="11"/>
        <color rgb="FF000000"/>
        <rFont val="Calibri"/>
        <family val="2"/>
      </rPr>
      <t xml:space="preserve">     4. Singapore</t>
    </r>
    <r>
      <rPr>
        <sz val="10"/>
        <color rgb="FF000000"/>
        <rFont val="Arial"/>
        <family val="2"/>
      </rPr>
      <t/>
    </r>
  </si>
  <si>
    <r>
      <rPr>
        <sz val="11"/>
        <color rgb="FF000000"/>
        <rFont val="Calibri"/>
        <family val="2"/>
      </rPr>
      <t xml:space="preserve">     5. Russian Federation</t>
    </r>
    <r>
      <rPr>
        <sz val="10"/>
        <color rgb="FF000000"/>
        <rFont val="Arial"/>
        <family val="2"/>
      </rPr>
      <t/>
    </r>
  </si>
  <si>
    <r>
      <rPr>
        <sz val="11"/>
        <color rgb="FF000000"/>
        <rFont val="Calibri"/>
        <family val="2"/>
      </rPr>
      <t xml:space="preserve">     6. Italy</t>
    </r>
    <r>
      <rPr>
        <sz val="10"/>
        <color rgb="FF000000"/>
        <rFont val="Arial"/>
        <family val="2"/>
      </rPr>
      <t/>
    </r>
  </si>
  <si>
    <r>
      <rPr>
        <sz val="11"/>
        <color rgb="FF000000"/>
        <rFont val="Calibri"/>
        <family val="2"/>
      </rPr>
      <t xml:space="preserve">     7. Taipei,China</t>
    </r>
    <r>
      <rPr>
        <sz val="10"/>
        <color rgb="FF000000"/>
        <rFont val="Arial"/>
        <family val="2"/>
      </rPr>
      <t/>
    </r>
  </si>
  <si>
    <r>
      <rPr>
        <sz val="11"/>
        <color rgb="FF000000"/>
        <rFont val="Calibri"/>
        <family val="2"/>
      </rPr>
      <t xml:space="preserve">     8. Korea, Republic of</t>
    </r>
    <r>
      <rPr>
        <sz val="10"/>
        <color rgb="FF000000"/>
        <rFont val="Arial"/>
        <family val="2"/>
      </rPr>
      <t/>
    </r>
  </si>
  <si>
    <r>
      <rPr>
        <sz val="11"/>
        <color rgb="FF000000"/>
        <rFont val="Calibri"/>
        <family val="2"/>
      </rPr>
      <t xml:space="preserve">     9. Japan</t>
    </r>
    <r>
      <rPr>
        <sz val="10"/>
        <color rgb="FF000000"/>
        <rFont val="Arial"/>
        <family val="2"/>
      </rPr>
      <t/>
    </r>
  </si>
  <si>
    <r>
      <rPr>
        <sz val="11"/>
        <color rgb="FF000000"/>
        <rFont val="Calibri"/>
        <family val="2"/>
      </rPr>
      <t xml:space="preserve">     10. United States</t>
    </r>
    <r>
      <rPr>
        <sz val="10"/>
        <color rgb="FF000000"/>
        <rFont val="Arial"/>
        <family val="2"/>
      </rPr>
      <t/>
    </r>
  </si>
  <si>
    <r>
      <rPr>
        <sz val="11"/>
        <color rgb="FF000000"/>
        <rFont val="Calibri"/>
        <family val="2"/>
      </rPr>
      <t>Imports, total</t>
    </r>
    <r>
      <rPr>
        <sz val="10"/>
        <color rgb="FF000000"/>
        <rFont val="Arial"/>
        <family val="2"/>
      </rPr>
      <t/>
    </r>
  </si>
  <si>
    <r>
      <rPr>
        <sz val="11"/>
        <color rgb="FF000000"/>
        <rFont val="Calibri"/>
        <family val="2"/>
      </rPr>
      <t xml:space="preserve">     2. Russian Federation</t>
    </r>
    <r>
      <rPr>
        <sz val="10"/>
        <color rgb="FF000000"/>
        <rFont val="Arial"/>
        <family val="2"/>
      </rPr>
      <t/>
    </r>
  </si>
  <si>
    <r>
      <rPr>
        <sz val="11"/>
        <color rgb="FF000000"/>
        <rFont val="Calibri"/>
        <family val="2"/>
      </rPr>
      <t xml:space="preserve">     3. Japan</t>
    </r>
    <r>
      <rPr>
        <sz val="10"/>
        <color rgb="FF000000"/>
        <rFont val="Arial"/>
        <family val="2"/>
      </rPr>
      <t/>
    </r>
  </si>
  <si>
    <r>
      <rPr>
        <sz val="11"/>
        <color rgb="FF000000"/>
        <rFont val="Calibri"/>
        <family val="2"/>
      </rPr>
      <t xml:space="preserve">     4. Korea, Republic of</t>
    </r>
    <r>
      <rPr>
        <sz val="10"/>
        <color rgb="FF000000"/>
        <rFont val="Arial"/>
        <family val="2"/>
      </rPr>
      <t/>
    </r>
  </si>
  <si>
    <r>
      <rPr>
        <sz val="11"/>
        <color rgb="FF000000"/>
        <rFont val="Calibri"/>
        <family val="2"/>
      </rPr>
      <t xml:space="preserve">     5. United States</t>
    </r>
    <r>
      <rPr>
        <sz val="10"/>
        <color rgb="FF000000"/>
        <rFont val="Arial"/>
        <family val="2"/>
      </rPr>
      <t/>
    </r>
  </si>
  <si>
    <r>
      <rPr>
        <sz val="11"/>
        <color rgb="FF000000"/>
        <rFont val="Calibri"/>
        <family val="2"/>
      </rPr>
      <t xml:space="preserve">     6. Germany</t>
    </r>
    <r>
      <rPr>
        <sz val="10"/>
        <color rgb="FF000000"/>
        <rFont val="Arial"/>
        <family val="2"/>
      </rPr>
      <t/>
    </r>
  </si>
  <si>
    <r>
      <rPr>
        <sz val="11"/>
        <color rgb="FF000000"/>
        <rFont val="Calibri"/>
        <family val="2"/>
      </rPr>
      <t xml:space="preserve">     7. Poland</t>
    </r>
    <r>
      <rPr>
        <sz val="10"/>
        <color rgb="FF000000"/>
        <rFont val="Arial"/>
        <family val="2"/>
      </rPr>
      <t/>
    </r>
  </si>
  <si>
    <r>
      <rPr>
        <sz val="11"/>
        <color rgb="FF000000"/>
        <rFont val="Calibri"/>
        <family val="2"/>
      </rPr>
      <t xml:space="preserve">     8. Viet Nam</t>
    </r>
    <r>
      <rPr>
        <sz val="10"/>
        <color rgb="FF000000"/>
        <rFont val="Arial"/>
        <family val="2"/>
      </rPr>
      <t/>
    </r>
  </si>
  <si>
    <r>
      <rPr>
        <sz val="11"/>
        <color rgb="FF000000"/>
        <rFont val="Calibri"/>
        <family val="2"/>
      </rPr>
      <t xml:space="preserve">     9. Malaysia</t>
    </r>
    <r>
      <rPr>
        <sz val="10"/>
        <color rgb="FF000000"/>
        <rFont val="Arial"/>
        <family val="2"/>
      </rPr>
      <t/>
    </r>
  </si>
  <si>
    <r>
      <rPr>
        <sz val="11"/>
        <color rgb="FF000000"/>
        <rFont val="Calibri"/>
        <family val="2"/>
      </rPr>
      <t xml:space="preserve">     10. Australia</t>
    </r>
    <r>
      <rPr>
        <sz val="10"/>
        <color rgb="FF000000"/>
        <rFont val="Arial"/>
        <family val="2"/>
      </rPr>
      <t/>
    </r>
  </si>
  <si>
    <r>
      <rPr>
        <b/>
        <sz val="11"/>
        <rFont val="Calibri"/>
        <family val="2"/>
      </rPr>
      <t>BALANCE OF PAYMENTS</t>
    </r>
    <r>
      <rPr>
        <vertAlign val="superscript"/>
        <sz val="11"/>
        <rFont val="Calibri"/>
        <family val="2"/>
      </rPr>
      <t>ab</t>
    </r>
    <r>
      <rPr>
        <sz val="10"/>
        <rFont val="Arial"/>
        <family val="2"/>
      </rPr>
      <t xml:space="preserve"> calendar year ($ million)</t>
    </r>
  </si>
  <si>
    <r>
      <rPr>
        <sz val="11"/>
        <color rgb="FF000000"/>
        <rFont val="Calibri"/>
        <family val="2"/>
      </rPr>
      <t>Current account balance</t>
    </r>
    <r>
      <rPr>
        <sz val="10"/>
        <color rgb="FF000000"/>
        <rFont val="Arial"/>
        <family val="2"/>
      </rPr>
      <t/>
    </r>
  </si>
  <si>
    <r>
      <rPr>
        <sz val="11"/>
        <color rgb="FF000000"/>
        <rFont val="Calibri"/>
        <family val="2"/>
      </rPr>
      <t xml:space="preserve">     Balance on goods</t>
    </r>
    <r>
      <rPr>
        <vertAlign val="superscript"/>
        <sz val="11"/>
        <color rgb="FF000000"/>
        <rFont val="Calibri"/>
        <family val="2"/>
      </rPr>
      <t>ac</t>
    </r>
    <r>
      <rPr>
        <sz val="10"/>
        <color rgb="FF000000"/>
        <rFont val="Arial"/>
        <family val="2"/>
      </rPr>
      <t/>
    </r>
  </si>
  <si>
    <r>
      <rPr>
        <sz val="11"/>
        <color rgb="FF000000"/>
        <rFont val="Calibri"/>
        <family val="2"/>
      </rPr>
      <t xml:space="preserve">          Exports</t>
    </r>
    <r>
      <rPr>
        <sz val="10"/>
        <color rgb="FF000000"/>
        <rFont val="Arial"/>
        <family val="2"/>
      </rPr>
      <t/>
    </r>
  </si>
  <si>
    <r>
      <rPr>
        <sz val="11"/>
        <color rgb="FF000000"/>
        <rFont val="Calibri"/>
        <family val="2"/>
      </rPr>
      <t xml:space="preserve">          Imports</t>
    </r>
    <r>
      <rPr>
        <sz val="10"/>
        <color rgb="FF000000"/>
        <rFont val="Arial"/>
        <family val="2"/>
      </rPr>
      <t/>
    </r>
  </si>
  <si>
    <r>
      <rPr>
        <sz val="11"/>
        <color rgb="FF000000"/>
        <rFont val="Calibri"/>
        <family val="2"/>
      </rPr>
      <t xml:space="preserve">     Balance on services</t>
    </r>
    <r>
      <rPr>
        <sz val="10"/>
        <color rgb="FF000000"/>
        <rFont val="Arial"/>
        <family val="2"/>
      </rPr>
      <t/>
    </r>
  </si>
  <si>
    <r>
      <rPr>
        <sz val="11"/>
        <color rgb="FF000000"/>
        <rFont val="Calibri"/>
        <family val="2"/>
      </rPr>
      <t xml:space="preserve">          Credit</t>
    </r>
    <r>
      <rPr>
        <sz val="10"/>
        <color rgb="FF000000"/>
        <rFont val="Arial"/>
        <family val="2"/>
      </rPr>
      <t/>
    </r>
  </si>
  <si>
    <r>
      <rPr>
        <sz val="11"/>
        <color rgb="FF000000"/>
        <rFont val="Calibri"/>
        <family val="2"/>
      </rPr>
      <t xml:space="preserve">          Debit</t>
    </r>
    <r>
      <rPr>
        <sz val="10"/>
        <color rgb="FF000000"/>
        <rFont val="Arial"/>
        <family val="2"/>
      </rPr>
      <t/>
    </r>
  </si>
  <si>
    <r>
      <rPr>
        <sz val="11"/>
        <color rgb="FF000000"/>
        <rFont val="Calibri"/>
        <family val="2"/>
      </rPr>
      <t xml:space="preserve">     Balance on primary income</t>
    </r>
    <r>
      <rPr>
        <sz val="10"/>
        <color rgb="FF000000"/>
        <rFont val="Arial"/>
        <family val="2"/>
      </rPr>
      <t/>
    </r>
  </si>
  <si>
    <r>
      <rPr>
        <sz val="11"/>
        <color rgb="FF000000"/>
        <rFont val="Calibri"/>
        <family val="2"/>
      </rPr>
      <t xml:space="preserve">     Balance on secondary income</t>
    </r>
    <r>
      <rPr>
        <sz val="10"/>
        <color rgb="FF000000"/>
        <rFont val="Arial"/>
        <family val="2"/>
      </rPr>
      <t/>
    </r>
  </si>
  <si>
    <r>
      <rPr>
        <sz val="11"/>
        <color rgb="FF000000"/>
        <rFont val="Calibri"/>
        <family val="2"/>
      </rPr>
      <t>Capital account</t>
    </r>
    <r>
      <rPr>
        <sz val="10"/>
        <color rgb="FF000000"/>
        <rFont val="Arial"/>
        <family val="2"/>
      </rPr>
      <t/>
    </r>
  </si>
  <si>
    <r>
      <rPr>
        <sz val="11"/>
        <color rgb="FF000000"/>
        <rFont val="Calibri"/>
        <family val="2"/>
      </rPr>
      <t xml:space="preserve">     Credit</t>
    </r>
    <r>
      <rPr>
        <sz val="10"/>
        <color rgb="FF000000"/>
        <rFont val="Arial"/>
        <family val="2"/>
      </rPr>
      <t/>
    </r>
  </si>
  <si>
    <r>
      <rPr>
        <sz val="11"/>
        <color rgb="FF000000"/>
        <rFont val="Calibri"/>
        <family val="2"/>
      </rPr>
      <t xml:space="preserve">     Debit</t>
    </r>
    <r>
      <rPr>
        <sz val="10"/>
        <color rgb="FF000000"/>
        <rFont val="Arial"/>
        <family val="2"/>
      </rPr>
      <t/>
    </r>
  </si>
  <si>
    <r>
      <rPr>
        <sz val="11"/>
        <color rgb="FF000000"/>
        <rFont val="Calibri"/>
        <family val="2"/>
      </rPr>
      <t>Financial account</t>
    </r>
    <r>
      <rPr>
        <sz val="10"/>
        <color rgb="FF000000"/>
        <rFont val="Arial"/>
        <family val="2"/>
      </rPr>
      <t/>
    </r>
  </si>
  <si>
    <r>
      <rPr>
        <sz val="11"/>
        <color rgb="FF000000"/>
        <rFont val="Calibri"/>
        <family val="2"/>
      </rPr>
      <t xml:space="preserve">     Direct investment</t>
    </r>
    <r>
      <rPr>
        <sz val="10"/>
        <color rgb="FF000000"/>
        <rFont val="Arial"/>
        <family val="2"/>
      </rPr>
      <t/>
    </r>
  </si>
  <si>
    <r>
      <rPr>
        <sz val="11"/>
        <color rgb="FF000000"/>
        <rFont val="Calibri"/>
        <family val="2"/>
      </rPr>
      <t xml:space="preserve">     Portfolio investment</t>
    </r>
    <r>
      <rPr>
        <sz val="10"/>
        <color rgb="FF000000"/>
        <rFont val="Arial"/>
        <family val="2"/>
      </rPr>
      <t/>
    </r>
  </si>
  <si>
    <r>
      <rPr>
        <sz val="11"/>
        <color rgb="FF000000"/>
        <rFont val="Calibri"/>
        <family val="2"/>
      </rPr>
      <t xml:space="preserve">     Financial derivatives</t>
    </r>
    <r>
      <rPr>
        <sz val="10"/>
        <color rgb="FF000000"/>
        <rFont val="Arial"/>
        <family val="2"/>
      </rPr>
      <t/>
    </r>
  </si>
  <si>
    <r>
      <rPr>
        <sz val="11"/>
        <color rgb="FF000000"/>
        <rFont val="Calibri"/>
        <family val="2"/>
      </rPr>
      <t xml:space="preserve">     Other investment</t>
    </r>
    <r>
      <rPr>
        <sz val="10"/>
        <color rgb="FF000000"/>
        <rFont val="Arial"/>
        <family val="2"/>
      </rPr>
      <t/>
    </r>
  </si>
  <si>
    <r>
      <rPr>
        <sz val="11"/>
        <color rgb="FF000000"/>
        <rFont val="Calibri"/>
        <family val="2"/>
      </rPr>
      <t>Net errors and omissions</t>
    </r>
    <r>
      <rPr>
        <vertAlign val="superscript"/>
        <sz val="11"/>
        <color rgb="FF000000"/>
        <rFont val="Calibri"/>
        <family val="2"/>
      </rPr>
      <t>ad</t>
    </r>
    <r>
      <rPr>
        <sz val="10"/>
        <color rgb="FF000000"/>
        <rFont val="Arial"/>
        <family val="2"/>
      </rPr>
      <t/>
    </r>
  </si>
  <si>
    <r>
      <rPr>
        <sz val="11"/>
        <color rgb="FF000000"/>
        <rFont val="Calibri"/>
        <family val="2"/>
      </rPr>
      <t>Overall balance</t>
    </r>
    <r>
      <rPr>
        <sz val="10"/>
        <color rgb="FF000000"/>
        <rFont val="Arial"/>
        <family val="2"/>
      </rPr>
      <t/>
    </r>
  </si>
  <si>
    <r>
      <rPr>
        <sz val="11"/>
        <color rgb="FF000000"/>
        <rFont val="Calibri"/>
        <family val="2"/>
      </rPr>
      <t>Reserves and related items</t>
    </r>
    <r>
      <rPr>
        <sz val="10"/>
        <color rgb="FF000000"/>
        <rFont val="Arial"/>
        <family val="2"/>
      </rPr>
      <t/>
    </r>
  </si>
  <si>
    <r>
      <rPr>
        <sz val="11"/>
        <color rgb="FF000000"/>
        <rFont val="Calibri"/>
        <family val="2"/>
      </rPr>
      <t>International investment position</t>
    </r>
    <r>
      <rPr>
        <sz val="10"/>
        <color rgb="FF000000"/>
        <rFont val="Arial"/>
        <family val="2"/>
      </rPr>
      <t/>
    </r>
  </si>
  <si>
    <r>
      <rPr>
        <b/>
        <i/>
        <sz val="11"/>
        <rFont val="Calibri"/>
        <family val="2"/>
      </rPr>
      <t xml:space="preserve">               Balance of Payments</t>
    </r>
    <r>
      <rPr>
        <sz val="10"/>
        <rFont val="Arial"/>
        <family val="2"/>
      </rPr>
      <t xml:space="preserve"> (% of GDP at current market prices)</t>
    </r>
  </si>
  <si>
    <r>
      <rPr>
        <sz val="11"/>
        <color rgb="FF000000"/>
        <rFont val="Calibri"/>
        <family val="2"/>
      </rPr>
      <t xml:space="preserve">               Balance on goods</t>
    </r>
    <r>
      <rPr>
        <sz val="10"/>
        <color rgb="FF000000"/>
        <rFont val="Arial"/>
        <family val="2"/>
      </rPr>
      <t/>
    </r>
  </si>
  <si>
    <r>
      <rPr>
        <sz val="11"/>
        <color rgb="FF000000"/>
        <rFont val="Calibri"/>
        <family val="2"/>
      </rPr>
      <t xml:space="preserve">               Balance on services</t>
    </r>
    <r>
      <rPr>
        <sz val="10"/>
        <color rgb="FF000000"/>
        <rFont val="Arial"/>
        <family val="2"/>
      </rPr>
      <t/>
    </r>
  </si>
  <si>
    <r>
      <rPr>
        <sz val="11"/>
        <color rgb="FF000000"/>
        <rFont val="Calibri"/>
        <family val="2"/>
      </rPr>
      <t xml:space="preserve">               Current account balance</t>
    </r>
    <r>
      <rPr>
        <sz val="10"/>
        <color rgb="FF000000"/>
        <rFont val="Arial"/>
        <family val="2"/>
      </rPr>
      <t/>
    </r>
  </si>
  <si>
    <r>
      <rPr>
        <sz val="11"/>
        <color rgb="FF000000"/>
        <rFont val="Calibri"/>
        <family val="2"/>
      </rPr>
      <t xml:space="preserve">               Overall balance</t>
    </r>
    <r>
      <rPr>
        <sz val="10"/>
        <color rgb="FF000000"/>
        <rFont val="Arial"/>
        <family val="2"/>
      </rPr>
      <t/>
    </r>
  </si>
  <si>
    <r>
      <rPr>
        <b/>
        <sz val="11"/>
        <rFont val="Calibri"/>
        <family val="2"/>
      </rPr>
      <t>INTERNATIONAL RESERVES</t>
    </r>
    <r>
      <rPr>
        <sz val="10"/>
        <rFont val="Arial"/>
        <family val="2"/>
      </rPr>
      <t xml:space="preserve"> as of end of period ($ million)</t>
    </r>
  </si>
  <si>
    <r>
      <rPr>
        <sz val="11"/>
        <color rgb="FF000000"/>
        <rFont val="Calibri"/>
        <family val="2"/>
      </rPr>
      <t>Total</t>
    </r>
    <r>
      <rPr>
        <sz val="10"/>
        <color rgb="FF000000"/>
        <rFont val="Arial"/>
        <family val="2"/>
      </rPr>
      <t/>
    </r>
  </si>
  <si>
    <r>
      <rPr>
        <sz val="11"/>
        <color rgb="FF000000"/>
        <rFont val="Calibri"/>
        <family val="2"/>
      </rPr>
      <t xml:space="preserve">     Gold, national valuation</t>
    </r>
    <r>
      <rPr>
        <sz val="10"/>
        <color rgb="FF000000"/>
        <rFont val="Arial"/>
        <family val="2"/>
      </rPr>
      <t/>
    </r>
  </si>
  <si>
    <r>
      <rPr>
        <sz val="11"/>
        <color rgb="FF000000"/>
        <rFont val="Calibri"/>
        <family val="2"/>
      </rPr>
      <t xml:space="preserve">     Foreign exchange</t>
    </r>
    <r>
      <rPr>
        <sz val="10"/>
        <color rgb="FF000000"/>
        <rFont val="Arial"/>
        <family val="2"/>
      </rPr>
      <t/>
    </r>
  </si>
  <si>
    <r>
      <rPr>
        <sz val="11"/>
        <color rgb="FF000000"/>
        <rFont val="Calibri"/>
        <family val="2"/>
      </rPr>
      <t xml:space="preserve">     Reserve position in the IMF</t>
    </r>
    <r>
      <rPr>
        <sz val="10"/>
        <color rgb="FF000000"/>
        <rFont val="Arial"/>
        <family val="2"/>
      </rPr>
      <t/>
    </r>
  </si>
  <si>
    <r>
      <rPr>
        <sz val="11"/>
        <color rgb="FF000000"/>
        <rFont val="Calibri"/>
        <family val="2"/>
      </rPr>
      <t xml:space="preserve">     SDRs</t>
    </r>
    <r>
      <rPr>
        <sz val="10"/>
        <color rgb="FF000000"/>
        <rFont val="Arial"/>
        <family val="2"/>
      </rPr>
      <t/>
    </r>
  </si>
  <si>
    <r>
      <rPr>
        <b/>
        <sz val="11"/>
        <rFont val="Calibri"/>
        <family val="2"/>
      </rPr>
      <t>EXCHANGE RATES</t>
    </r>
    <r>
      <rPr>
        <sz val="10"/>
        <rFont val="Arial"/>
        <family val="2"/>
      </rPr>
      <t xml:space="preserve"> (MNT–$)</t>
    </r>
  </si>
  <si>
    <r>
      <rPr>
        <sz val="11"/>
        <color rgb="FF000000"/>
        <rFont val="Calibri"/>
        <family val="2"/>
      </rPr>
      <t>End of period</t>
    </r>
    <r>
      <rPr>
        <sz val="10"/>
        <color rgb="FF000000"/>
        <rFont val="Arial"/>
        <family val="2"/>
      </rPr>
      <t/>
    </r>
  </si>
  <si>
    <r>
      <rPr>
        <sz val="11"/>
        <color rgb="FF000000"/>
        <rFont val="Calibri"/>
        <family val="2"/>
      </rPr>
      <t>Average of period</t>
    </r>
    <r>
      <rPr>
        <sz val="10"/>
        <color rgb="FF000000"/>
        <rFont val="Arial"/>
        <family val="2"/>
      </rPr>
      <t/>
    </r>
  </si>
  <si>
    <r>
      <rPr>
        <b/>
        <sz val="11"/>
        <rFont val="Calibri"/>
        <family val="2"/>
      </rPr>
      <t>EXTERNAL INDEBTEDNESS</t>
    </r>
    <r>
      <rPr>
        <sz val="10"/>
        <rFont val="Arial"/>
        <family val="2"/>
      </rPr>
      <t xml:space="preserve"> as of end of year ($ million)</t>
    </r>
  </si>
  <si>
    <r>
      <rPr>
        <sz val="11"/>
        <color rgb="FF000000"/>
        <rFont val="Calibri"/>
        <family val="2"/>
      </rPr>
      <t>Total debt outstanding and disbursed</t>
    </r>
    <r>
      <rPr>
        <sz val="10"/>
        <color rgb="FF000000"/>
        <rFont val="Arial"/>
        <family val="2"/>
      </rPr>
      <t/>
    </r>
  </si>
  <si>
    <r>
      <rPr>
        <sz val="11"/>
        <color rgb="FF000000"/>
        <rFont val="Calibri"/>
        <family val="2"/>
      </rPr>
      <t xml:space="preserve">     Long-term debt</t>
    </r>
    <r>
      <rPr>
        <sz val="10"/>
        <color rgb="FF000000"/>
        <rFont val="Arial"/>
        <family val="2"/>
      </rPr>
      <t/>
    </r>
  </si>
  <si>
    <r>
      <rPr>
        <sz val="11"/>
        <color rgb="FF000000"/>
        <rFont val="Calibri"/>
        <family val="2"/>
      </rPr>
      <t xml:space="preserve">          Public and publicly guaranteed</t>
    </r>
    <r>
      <rPr>
        <sz val="10"/>
        <color rgb="FF000000"/>
        <rFont val="Arial"/>
        <family val="2"/>
      </rPr>
      <t/>
    </r>
  </si>
  <si>
    <r>
      <rPr>
        <sz val="11"/>
        <color rgb="FF000000"/>
        <rFont val="Calibri"/>
        <family val="2"/>
      </rPr>
      <t xml:space="preserve">          Private nonguaranteed</t>
    </r>
    <r>
      <rPr>
        <sz val="10"/>
        <color rgb="FF000000"/>
        <rFont val="Arial"/>
        <family val="2"/>
      </rPr>
      <t/>
    </r>
  </si>
  <si>
    <r>
      <rPr>
        <sz val="11"/>
        <color rgb="FF000000"/>
        <rFont val="Calibri"/>
        <family val="2"/>
      </rPr>
      <t xml:space="preserve">     Short-term debt</t>
    </r>
    <r>
      <rPr>
        <sz val="10"/>
        <color rgb="FF000000"/>
        <rFont val="Arial"/>
        <family val="2"/>
      </rPr>
      <t/>
    </r>
  </si>
  <si>
    <r>
      <rPr>
        <sz val="11"/>
        <color rgb="FF000000"/>
        <rFont val="Calibri"/>
        <family val="2"/>
      </rPr>
      <t xml:space="preserve">     Use of IMF credit</t>
    </r>
    <r>
      <rPr>
        <sz val="10"/>
        <color rgb="FF000000"/>
        <rFont val="Arial"/>
        <family val="2"/>
      </rPr>
      <t/>
    </r>
  </si>
  <si>
    <r>
      <rPr>
        <sz val="11"/>
        <color rgb="FF000000"/>
        <rFont val="Calibri"/>
        <family val="2"/>
      </rPr>
      <t xml:space="preserve">               External debt (% of GNI)</t>
    </r>
    <r>
      <rPr>
        <sz val="10"/>
        <color rgb="FF000000"/>
        <rFont val="Arial"/>
        <family val="2"/>
      </rPr>
      <t/>
    </r>
  </si>
  <si>
    <r>
      <rPr>
        <sz val="11"/>
        <color rgb="FF000000"/>
        <rFont val="Calibri"/>
        <family val="2"/>
      </rPr>
      <t xml:space="preserve">               Total long-term debt (% of total debt)</t>
    </r>
    <r>
      <rPr>
        <sz val="10"/>
        <color rgb="FF000000"/>
        <rFont val="Arial"/>
        <family val="2"/>
      </rPr>
      <t/>
    </r>
  </si>
  <si>
    <r>
      <rPr>
        <sz val="11"/>
        <color rgb="FF000000"/>
        <rFont val="Calibri"/>
        <family val="2"/>
      </rPr>
      <t xml:space="preserve">               Short-term debt (% of total debt)</t>
    </r>
    <r>
      <rPr>
        <sz val="10"/>
        <color rgb="FF000000"/>
        <rFont val="Arial"/>
        <family val="2"/>
      </rPr>
      <t/>
    </r>
  </si>
  <si>
    <r>
      <rPr>
        <sz val="11"/>
        <color rgb="FF000000"/>
        <rFont val="Calibri"/>
        <family val="2"/>
      </rPr>
      <t xml:space="preserve">               Debt service (% of exports of goods and services)</t>
    </r>
    <r>
      <rPr>
        <sz val="10"/>
        <color rgb="FF000000"/>
        <rFont val="Arial"/>
        <family val="2"/>
      </rPr>
      <t/>
    </r>
  </si>
  <si>
    <r>
      <rPr>
        <sz val="11"/>
        <rFont val="Calibri"/>
        <family val="2"/>
      </rPr>
      <t>Debt service transactions during the year</t>
    </r>
    <r>
      <rPr>
        <sz val="10"/>
        <rFont val="Arial"/>
        <family val="2"/>
      </rPr>
      <t xml:space="preserve"> ($ million)</t>
    </r>
  </si>
  <si>
    <r>
      <rPr>
        <sz val="11"/>
        <color rgb="FF000000"/>
        <rFont val="Calibri"/>
        <family val="2"/>
      </rPr>
      <t xml:space="preserve">     Principal repayments on long-term debt</t>
    </r>
    <r>
      <rPr>
        <sz val="10"/>
        <color rgb="FF000000"/>
        <rFont val="Arial"/>
        <family val="2"/>
      </rPr>
      <t/>
    </r>
  </si>
  <si>
    <r>
      <rPr>
        <sz val="11"/>
        <color rgb="FF000000"/>
        <rFont val="Calibri"/>
        <family val="2"/>
      </rPr>
      <t xml:space="preserve">     Interest on long-term debt</t>
    </r>
    <r>
      <rPr>
        <sz val="10"/>
        <color rgb="FF000000"/>
        <rFont val="Arial"/>
        <family val="2"/>
      </rPr>
      <t/>
    </r>
  </si>
  <si>
    <r>
      <rPr>
        <sz val="11"/>
        <color rgb="FF000000"/>
        <rFont val="Calibri"/>
        <family val="2"/>
      </rPr>
      <t xml:space="preserve">     Interest on short-term debt</t>
    </r>
    <r>
      <rPr>
        <sz val="10"/>
        <color rgb="FF000000"/>
        <rFont val="Arial"/>
        <family val="2"/>
      </rPr>
      <t/>
    </r>
  </si>
  <si>
    <r>
      <rPr>
        <sz val="11"/>
        <color rgb="FF000000"/>
        <rFont val="Calibri"/>
        <family val="2"/>
      </rPr>
      <t>Average terms of new commitments</t>
    </r>
    <r>
      <rPr>
        <sz val="10"/>
        <color rgb="FF000000"/>
        <rFont val="Arial"/>
        <family val="2"/>
      </rPr>
      <t/>
    </r>
  </si>
  <si>
    <r>
      <rPr>
        <sz val="11"/>
        <color rgb="FF000000"/>
        <rFont val="Calibri"/>
        <family val="2"/>
      </rPr>
      <t xml:space="preserve">     Interest rate (% per annum)</t>
    </r>
    <r>
      <rPr>
        <sz val="10"/>
        <color rgb="FF000000"/>
        <rFont val="Arial"/>
        <family val="2"/>
      </rPr>
      <t/>
    </r>
  </si>
  <si>
    <r>
      <rPr>
        <sz val="11"/>
        <color rgb="FF000000"/>
        <rFont val="Calibri"/>
        <family val="2"/>
      </rPr>
      <t xml:space="preserve">     Maturity (years)</t>
    </r>
    <r>
      <rPr>
        <sz val="10"/>
        <color rgb="FF000000"/>
        <rFont val="Arial"/>
        <family val="2"/>
      </rPr>
      <t/>
    </r>
  </si>
  <si>
    <r>
      <rPr>
        <sz val="11"/>
        <color rgb="FF000000"/>
        <rFont val="Calibri"/>
        <family val="2"/>
      </rPr>
      <t xml:space="preserve">     Grace period (years)</t>
    </r>
    <r>
      <rPr>
        <sz val="10"/>
        <color rgb="FF000000"/>
        <rFont val="Arial"/>
        <family val="2"/>
      </rPr>
      <t/>
    </r>
  </si>
  <si>
    <r>
      <rPr>
        <sz val="11"/>
        <color rgb="FF000000"/>
        <rFont val="Calibri"/>
        <family val="2"/>
      </rPr>
      <t xml:space="preserve">     Grant element (%)</t>
    </r>
    <r>
      <rPr>
        <sz val="10"/>
        <color rgb="FF000000"/>
        <rFont val="Arial"/>
        <family val="2"/>
      </rPr>
      <t/>
    </r>
  </si>
  <si>
    <t>… = data not available; * = provisional, preliminary, estimate; | = marks break in series; – = magnitude equals zero; 0 or 0.0 = magnitude is less than half of unit employed; $ = United States dollars; cif = cost, insurance, and freight; fob = free on board; GDP = gross domestic product; GNI = gross national income; IMF = International Monetary Fund; km² = square kilometer; kWh = kilowatt-hour; L = liter; MNT = togrog; NPISHs = nonprofit institutions serving households; SDRs = special drawing rights; t = metric ton.</t>
  </si>
  <si>
    <t>a</t>
  </si>
  <si>
    <t>Refers to midyear total population, i.e., the arithmetic mean of population on 1 January and year-end population.</t>
  </si>
  <si>
    <t>b</t>
  </si>
  <si>
    <t>Figures are calculated using year-end population.</t>
  </si>
  <si>
    <t>c</t>
  </si>
  <si>
    <t>Prior to 2009, data were compiled based on annual reports on population employment, and unemployment data were based on administrative data classified as the “number of registered unemployed people". For 2009 onward, data were prepared based on the results of the Labour Force Survey. For 2019 onward, the Labour Force Survey implemented uses an updated methodology and questionnaire based on the new standards of the 19th International Conference of Labour Statisticians resolution concerning statistics of work, employment, and labor underutilization.</t>
  </si>
  <si>
    <t>d</t>
  </si>
  <si>
    <t>Includes hunting.</t>
  </si>
  <si>
    <t>e</t>
  </si>
  <si>
    <t>Refers to processing industries.</t>
  </si>
  <si>
    <t>f</t>
  </si>
  <si>
    <t>Includes professional, scientific, and technical activities; administrative and support service activities; public administration and defense; compulsory social insurance; education; human health and social work activities; arts, entertainment and recreation; other service activities; activities of households as employers; and activities of extraterritorial organizations and bodies.</t>
  </si>
  <si>
    <t>g</t>
  </si>
  <si>
    <t>The net taxes on products are allocated by sector.</t>
  </si>
  <si>
    <t>h</t>
  </si>
  <si>
    <t>Total GDP expenditure does not include statistical discrepancy.</t>
  </si>
  <si>
    <t>i</t>
  </si>
  <si>
    <t>Includes NPISHs.</t>
  </si>
  <si>
    <t>j</t>
  </si>
  <si>
    <t>Includes acquisitions less disposals of valuables.</t>
  </si>
  <si>
    <t>k</t>
  </si>
  <si>
    <r>
      <t>For 2005</t>
    </r>
    <r>
      <rPr>
        <sz val="10"/>
        <rFont val="Calibri"/>
        <family val="2"/>
      </rPr>
      <t>–</t>
    </r>
    <r>
      <rPr>
        <sz val="10"/>
        <rFont val="Arial"/>
        <family val="2"/>
      </rPr>
      <t>2009, includes NPISHs final consumption.</t>
    </r>
  </si>
  <si>
    <t>l</t>
  </si>
  <si>
    <t>m</t>
  </si>
  <si>
    <t>Derived from balance-of-payments data.</t>
  </si>
  <si>
    <t>n</t>
  </si>
  <si>
    <t>Estimated based on midyear resident population. The resident population of Mongolia is the total number of usual residents of Mongolia including Mongolian citizens, foreign citizens, and stateless persons usually residing in Mongolia (for more than 183 days or 6 months).</t>
  </si>
  <si>
    <t>o</t>
  </si>
  <si>
    <t>Estimated based on midyear total population. The population of Mongolia is the total number of Mongolian citizens usually residing in Mongolia (for more than 183 days or 6 months) and Mongolian citizens residing abroad.</t>
  </si>
  <si>
    <t>p</t>
  </si>
  <si>
    <t>Includes net stocks.</t>
  </si>
  <si>
    <t>q</t>
  </si>
  <si>
    <t>Refers to average retail price of premium gasoline A–76.</t>
  </si>
  <si>
    <t>r</t>
  </si>
  <si>
    <t>Refers to alcoholic beverages and tobacco.</t>
  </si>
  <si>
    <t>s</t>
  </si>
  <si>
    <t>Refers to clothing, footwear, and cloth.</t>
  </si>
  <si>
    <t>t</t>
  </si>
  <si>
    <t>Refers to housing, water, electricity, and other fuels.</t>
  </si>
  <si>
    <t>u</t>
  </si>
  <si>
    <r>
      <t>Refers to furnishings, household equipment</t>
    </r>
    <r>
      <rPr>
        <sz val="10"/>
        <color rgb="FFFF0000"/>
        <rFont val="Arial"/>
        <family val="2"/>
      </rPr>
      <t>,</t>
    </r>
    <r>
      <rPr>
        <sz val="10"/>
        <color rgb="FF000000"/>
        <rFont val="Arial"/>
        <family val="2"/>
      </rPr>
      <t xml:space="preserve"> and tools.</t>
    </r>
  </si>
  <si>
    <t>v</t>
  </si>
  <si>
    <t>Refers to claims on the public sector. Consists of the resident nonfinancial corporations that are involved in production of nonfinancial goods and services and are subject to control by government units.</t>
  </si>
  <si>
    <t>w</t>
  </si>
  <si>
    <t>Includes all resident nonfinancial corporations that are involved in production of nonfinancial goods and services controlled by private units. For 2000–2003, data include unclassified loans. Unclassified loans were reported as past-due loans and nonperforming loans of the private sector, individuals, and others.</t>
  </si>
  <si>
    <t>x</t>
  </si>
  <si>
    <t>In this context, broad money liabilities refer to broad money aggregate M2.</t>
  </si>
  <si>
    <t>y</t>
  </si>
  <si>
    <t>Securities other than shares are excluded from "other deposits".</t>
  </si>
  <si>
    <t>z</t>
  </si>
  <si>
    <t>Includes both demand and time deposits.</t>
  </si>
  <si>
    <t>aa</t>
  </si>
  <si>
    <t>Refers to the time deposit rate.</t>
  </si>
  <si>
    <t>ab</t>
  </si>
  <si>
    <t>Data follow the IMF's Balance of Payments and International Investment Position Manual (sixth edition).</t>
  </si>
  <si>
    <t>ac</t>
  </si>
  <si>
    <t>Includes all national development.</t>
  </si>
  <si>
    <t>ad</t>
  </si>
  <si>
    <t>Includes receipts of in-kind transfers by nongovernment sectors.</t>
  </si>
  <si>
    <t>Sources:</t>
  </si>
  <si>
    <r>
      <rPr>
        <sz val="11"/>
        <color rgb="FF000000"/>
        <rFont val="Calibri"/>
        <family val="2"/>
      </rPr>
      <t>Population</t>
    </r>
  </si>
  <si>
    <t>National Statistical Office of Mongolia (NSO). Official communication, 9 March 2022; past communication.</t>
  </si>
  <si>
    <r>
      <rPr>
        <sz val="11"/>
        <color rgb="FF000000"/>
        <rFont val="Calibri"/>
        <family val="2"/>
      </rPr>
      <t>Labor Force</t>
    </r>
  </si>
  <si>
    <t>NSO. Official communication, 5 May 2022; past communication.</t>
  </si>
  <si>
    <r>
      <rPr>
        <sz val="11"/>
        <color rgb="FF000000"/>
        <rFont val="Calibri"/>
        <family val="2"/>
      </rPr>
      <t>National Accounts</t>
    </r>
  </si>
  <si>
    <t>NSO. Official communication, 30 March 2022; past communication.</t>
  </si>
  <si>
    <r>
      <rPr>
        <sz val="11"/>
        <color rgb="FF000000"/>
        <rFont val="Calibri"/>
        <family val="2"/>
      </rPr>
      <t>Production Index</t>
    </r>
  </si>
  <si>
    <t>Food and Agriculture Organization of the United Nations. FAOSTAT Database. http://www.fao.org/faostat/en/#data (accessed 30 June 2022).</t>
  </si>
  <si>
    <r>
      <rPr>
        <sz val="11"/>
        <color rgb="FF000000"/>
        <rFont val="Calibri"/>
        <family val="2"/>
      </rPr>
      <t>Energy</t>
    </r>
  </si>
  <si>
    <r>
      <rPr>
        <sz val="11"/>
        <color rgb="FF000000"/>
        <rFont val="Calibri"/>
        <family val="2"/>
      </rPr>
      <t>Price Indexes</t>
    </r>
  </si>
  <si>
    <r>
      <rPr>
        <sz val="11"/>
        <color rgb="FF000000"/>
        <rFont val="Calibri"/>
        <family val="2"/>
      </rPr>
      <t>Money and Interest Rates</t>
    </r>
  </si>
  <si>
    <t>Bank of Mongolia. Official communication, 15 March 2022.</t>
  </si>
  <si>
    <r>
      <rPr>
        <sz val="11"/>
        <color rgb="FF000000"/>
        <rFont val="Calibri"/>
        <family val="2"/>
      </rPr>
      <t>Government Finance</t>
    </r>
  </si>
  <si>
    <t>NSO. Official communication, 9 March 2022; past communication.</t>
  </si>
  <si>
    <r>
      <rPr>
        <sz val="11"/>
        <color rgb="FF000000"/>
        <rFont val="Calibri"/>
        <family val="2"/>
      </rPr>
      <t xml:space="preserve">     Expenditure by Function, General Government</t>
    </r>
  </si>
  <si>
    <t>For 2000–2019: NSO. Official communication, 6 May 2020; past communication.</t>
  </si>
  <si>
    <r>
      <rPr>
        <sz val="11"/>
        <color rgb="FF000000"/>
        <rFont val="Calibri"/>
        <family val="2"/>
      </rPr>
      <t xml:space="preserve">     </t>
    </r>
  </si>
  <si>
    <t>For 2020–2021: Ministry of Finance Mongolia. Official communication, 12 June 2022.</t>
  </si>
  <si>
    <r>
      <rPr>
        <sz val="11"/>
        <color rgb="FF000000"/>
        <rFont val="Calibri"/>
        <family val="2"/>
      </rPr>
      <t>External Trade</t>
    </r>
  </si>
  <si>
    <r>
      <rPr>
        <sz val="11"/>
        <color rgb="FF000000"/>
        <rFont val="Calibri"/>
        <family val="2"/>
      </rPr>
      <t xml:space="preserve">     Direction of Trade</t>
    </r>
  </si>
  <si>
    <t>International Monetary Fund (IMF). Direction of Trade Statistics. http://data.imf.org/ (accessed 30 June 2022).</t>
  </si>
  <si>
    <r>
      <rPr>
        <sz val="11"/>
        <color rgb="FF000000"/>
        <rFont val="Calibri"/>
        <family val="2"/>
      </rPr>
      <t>Balance of Payments</t>
    </r>
  </si>
  <si>
    <t>Bank of Mongolia. Official communication, 6 April 2022.</t>
  </si>
  <si>
    <r>
      <rPr>
        <sz val="11"/>
        <color rgb="FF000000"/>
        <rFont val="Calibri"/>
        <family val="2"/>
      </rPr>
      <t>International Reserves</t>
    </r>
  </si>
  <si>
    <t>IMF. International Financial Statistics. http://data.imf.org/ (accessed 30 June 2022).</t>
  </si>
  <si>
    <r>
      <rPr>
        <sz val="11"/>
        <color rgb="FF000000"/>
        <rFont val="Calibri"/>
        <family val="2"/>
      </rPr>
      <t>Exchange Rates</t>
    </r>
  </si>
  <si>
    <r>
      <rPr>
        <sz val="11"/>
        <color rgb="FF000000"/>
        <rFont val="Calibri"/>
        <family val="2"/>
      </rPr>
      <t>External Indebtedness</t>
    </r>
  </si>
  <si>
    <t>World Bank. International Debt Statistics. https://data.worldbank.org/products/ids (accessed 30 June 2022).</t>
  </si>
  <si>
    <t>Table 2-3: The aggregated GHG emissions and removals by sectors, Gg CO2e</t>
  </si>
  <si>
    <t xml:space="preserve">Year </t>
  </si>
  <si>
    <t xml:space="preserve">Energy </t>
  </si>
  <si>
    <t xml:space="preserve">Agriculture </t>
  </si>
  <si>
    <t xml:space="preserve">Waste </t>
  </si>
  <si>
    <t>Page 32</t>
  </si>
  <si>
    <t xml:space="preserve">IPPU* </t>
  </si>
  <si>
    <t>*: Industrial Processes and Product Use</t>
  </si>
  <si>
    <t>Total (excl. LULUCF**)</t>
  </si>
  <si>
    <t>**: Land Use, Land Use Change and Forestry</t>
  </si>
  <si>
    <t>Table 3-1: GHG emissions from energy sector by source categories, Gg CO2e</t>
  </si>
  <si>
    <t>Page 41</t>
  </si>
  <si>
    <t xml:space="preserve">IPCC categories </t>
  </si>
  <si>
    <t xml:space="preserve">Units </t>
  </si>
  <si>
    <t>Energy industries</t>
  </si>
  <si>
    <t xml:space="preserve">Gg </t>
  </si>
  <si>
    <t xml:space="preserve">% </t>
  </si>
  <si>
    <t>Manufacturing and construction</t>
  </si>
  <si>
    <t>2020 year Key Category Tier 1 Analysis – Level Assessment, without LULUCF</t>
  </si>
  <si>
    <t>MONGOLIA’S NATIONAL INVENTORY REPORT-2023</t>
  </si>
  <si>
    <t>3.A.1</t>
  </si>
  <si>
    <t>CH4</t>
  </si>
  <si>
    <t>1.A.1</t>
  </si>
  <si>
    <t>CO2</t>
  </si>
  <si>
    <t>3.C.4</t>
  </si>
  <si>
    <t>N2O</t>
  </si>
  <si>
    <t>3.C.5</t>
  </si>
  <si>
    <t>1.A.3.b</t>
  </si>
  <si>
    <t>1.A.3.e</t>
  </si>
  <si>
    <t>1.A.5</t>
  </si>
  <si>
    <t>1.A.4</t>
  </si>
  <si>
    <t>1.B.1</t>
  </si>
  <si>
    <t>2.F.1</t>
  </si>
  <si>
    <t>2.A.1</t>
  </si>
  <si>
    <t>1.A.3.c</t>
  </si>
  <si>
    <t>Railways</t>
  </si>
  <si>
    <t>1.B.2.a</t>
  </si>
  <si>
    <t>Oil</t>
  </si>
  <si>
    <t>3.A.2</t>
  </si>
  <si>
    <t>1.A.2</t>
  </si>
  <si>
    <t>4.A</t>
  </si>
  <si>
    <t>3.C.1</t>
  </si>
  <si>
    <t>4.D</t>
  </si>
  <si>
    <t>2.A.2</t>
  </si>
  <si>
    <t>1.A.3.a</t>
  </si>
  <si>
    <t>2.C.1</t>
  </si>
  <si>
    <t>2.F.2</t>
  </si>
  <si>
    <t>2.F.3</t>
  </si>
  <si>
    <t>2.D</t>
  </si>
  <si>
    <t>Enteric Fermentation</t>
  </si>
  <si>
    <t>Energy Industries - Solid Fuels</t>
  </si>
  <si>
    <t>Direct N2O Emissions from managed soils</t>
  </si>
  <si>
    <t>Indirect N2O Emissions from managed soils</t>
  </si>
  <si>
    <t>Road Transportation</t>
  </si>
  <si>
    <t>Other Transportation</t>
  </si>
  <si>
    <t>Non-Specified - Solid Fuels</t>
  </si>
  <si>
    <t>Other Sectors - Solid Fuels</t>
  </si>
  <si>
    <t>Solid Fuels</t>
  </si>
  <si>
    <t>Refrigeration and Air Conditioning</t>
  </si>
  <si>
    <t>HFCs,PFCs</t>
  </si>
  <si>
    <t>Cement production</t>
  </si>
  <si>
    <t>Energy Industries - Liquid Fuels</t>
  </si>
  <si>
    <t>Manure Management</t>
  </si>
  <si>
    <t>Manufacturing Industries and Construction - Solid Fuels</t>
  </si>
  <si>
    <t>Solid Waste Disposal</t>
  </si>
  <si>
    <t>Emissions from biomass burning</t>
  </si>
  <si>
    <t>Wastewater Treatment and Discharge</t>
  </si>
  <si>
    <t>Lime production</t>
  </si>
  <si>
    <t>Other Sectors - Liquid Fuels</t>
  </si>
  <si>
    <t>Civil Aviation</t>
  </si>
  <si>
    <t>Other Sectors - Biomass</t>
  </si>
  <si>
    <t>Energy Industries - Biomass</t>
  </si>
  <si>
    <t>Iron and Steel Production</t>
  </si>
  <si>
    <t>Foam Blowing Agents</t>
  </si>
  <si>
    <t>HFCs (HFCs)</t>
  </si>
  <si>
    <t>Fire Protection</t>
  </si>
  <si>
    <t>Non-Specified - Biomass</t>
  </si>
  <si>
    <t>Non-Energy Products from Fuels and Solvent Use</t>
  </si>
  <si>
    <t>IPCC Category Code</t>
  </si>
  <si>
    <t>Page 188 f.</t>
  </si>
  <si>
    <t xml:space="preserve">IPCC Category </t>
  </si>
  <si>
    <t>Greenhouse Gas</t>
  </si>
  <si>
    <t>2020
Ex.t
(Gg CO2 e</t>
  </si>
  <si>
    <t>NACE or ISIC Mapping</t>
  </si>
  <si>
    <t>A01</t>
  </si>
  <si>
    <t>Transport</t>
  </si>
  <si>
    <t>Other sectors</t>
  </si>
  <si>
    <t>Commercial/ Institutional</t>
  </si>
  <si>
    <t xml:space="preserve">Residential </t>
  </si>
  <si>
    <t>Fugitive emissions
from fuels (coal, oil)</t>
  </si>
  <si>
    <t xml:space="preserve">Solid fuels </t>
  </si>
  <si>
    <t xml:space="preserve">Energy Total </t>
  </si>
  <si>
    <t>The Energy Total as given on page 41 is not the correct total of the list</t>
  </si>
  <si>
    <t>per source</t>
  </si>
  <si>
    <t>H49</t>
  </si>
  <si>
    <t>Emissions ISIC Match</t>
  </si>
  <si>
    <t>ISIC Level 1 Category</t>
  </si>
  <si>
    <t>Corresponding IPCC Sector Code</t>
  </si>
  <si>
    <t>A. Agriculture, forestry and fishing</t>
  </si>
  <si>
    <t>4A, 4B, 4C, 4D, 4E (Agriculture), 5A (Land-Use Change and Forestry)</t>
  </si>
  <si>
    <t>B. Mining and quarrying</t>
  </si>
  <si>
    <t>1B1 (Fugitive Emissions from Solid Fuels), 1B2 (Oil and Natural Gas)</t>
  </si>
  <si>
    <t>C. Manufacturing</t>
  </si>
  <si>
    <t>1A2 (Fuel Combustion in Manufacturing Industries), 2 (Industrial Processes)</t>
  </si>
  <si>
    <t>D. Electricity, gas, steam and air conditioning supply</t>
  </si>
  <si>
    <t>1A1 (Energy Industries)</t>
  </si>
  <si>
    <t>E. Water supply; sewerage, waste management and remediation activities</t>
  </si>
  <si>
    <t>6A (Wastewater Handling), 6B (Solid Waste Disposal)</t>
  </si>
  <si>
    <t>F. Construction</t>
  </si>
  <si>
    <t>1A2f (Fuel Combustion in Manufacturing Industries and Construction)</t>
  </si>
  <si>
    <t>G. Wholesale and retail trade; repair of motor vehicles and motorcycles</t>
  </si>
  <si>
    <t>1A4a (Commercial/Institutional), 1A3 (Transport)</t>
  </si>
  <si>
    <t>H. Transportation and storage</t>
  </si>
  <si>
    <t>1A3 (Transport)</t>
  </si>
  <si>
    <t>I. Accommodation and food service activities</t>
  </si>
  <si>
    <t>1A4a (Commercial/Institutional)</t>
  </si>
  <si>
    <t>J. Information and communication</t>
  </si>
  <si>
    <t>K. Financial and insurance activities</t>
  </si>
  <si>
    <t>L. Real estate activities</t>
  </si>
  <si>
    <t>M. Professional, scientific and technical activities</t>
  </si>
  <si>
    <t>N. Administrative and support service activities</t>
  </si>
  <si>
    <t>O. Public administration and defense; compulsory social security</t>
  </si>
  <si>
    <t>P. Education</t>
  </si>
  <si>
    <t>Q. Human health and social work activities</t>
  </si>
  <si>
    <t>R. Arts, entertainment and recreation</t>
  </si>
  <si>
    <t>S. Other service activities</t>
  </si>
  <si>
    <t>T. Activities of households as employers; undifferentiated goods- and services-producing activities of households for own use</t>
  </si>
  <si>
    <t>1A4b (Residential)</t>
  </si>
  <si>
    <t>U. Activities of extraterritorial organizations and bodies</t>
  </si>
  <si>
    <t>C23</t>
  </si>
  <si>
    <t>B06</t>
  </si>
  <si>
    <t xml:space="preserve">75% C, 25%F </t>
  </si>
  <si>
    <t>Attribution based on GDP</t>
  </si>
  <si>
    <t>E38</t>
  </si>
  <si>
    <t>E37</t>
  </si>
  <si>
    <t>Without C, D, F, H</t>
  </si>
  <si>
    <t>Attribution to all sectors based on GDP without sectors D, C, F and H (as these have specific values attributed)</t>
  </si>
  <si>
    <t>See Emissions ISIC Match below</t>
  </si>
  <si>
    <t>Attribution to all sectors based on GDP without sectors D, C, F and H</t>
  </si>
  <si>
    <t>H51</t>
  </si>
  <si>
    <t>C24</t>
  </si>
  <si>
    <t>It gives the number of assets needed to produce every dollar/unit in revenue.</t>
  </si>
  <si>
    <t>Capital Intensity Ratio* = Total Assets / Total Revenue</t>
  </si>
  <si>
    <t>Sectors</t>
  </si>
  <si>
    <t>Capital Intensity</t>
  </si>
  <si>
    <t>GDP Revenue in GEL</t>
  </si>
  <si>
    <t>Assets in GEL</t>
  </si>
  <si>
    <t>Georgia 2021</t>
  </si>
  <si>
    <t>total</t>
  </si>
  <si>
    <t>Total</t>
  </si>
  <si>
    <t>Mongolia 2021</t>
  </si>
  <si>
    <t>Estimated with help of ChatGPT</t>
  </si>
  <si>
    <t>Proposed: 1/4 GPT, 3/4 Georgia</t>
  </si>
  <si>
    <t>Georgia. It is given in the tables below. In addition, asset data was estimated with the help of AI (ChatGPT)</t>
  </si>
  <si>
    <t>*: It should be mentioned that in economy another version of that formula gives capital intensity ad total assets divided by labor cost. Then, it is a measure for the</t>
  </si>
  <si>
    <t>technology-intensity of a sector by comparing the value of machinery to the value of labor. Confusingly, this is also termed "capital intensity ratio".</t>
  </si>
  <si>
    <t>The calculation of capital intensity requires asset data, which, as said above, is not available for Mongolia. The asset data is available for Germany and</t>
  </si>
  <si>
    <t>contributed by an individual bank (and, consequently, to which quota the bank is "responsible" for the emissions caused by the actions of the companies within this sector).</t>
  </si>
  <si>
    <t xml:space="preserve">For the calculation of the Attribution Factor, an estimate of the total capital (= total assets) of the sector is required. It allows the comparison, what quota of that capital is </t>
  </si>
  <si>
    <t xml:space="preserve">This capital or asset data is not publicly available for Mongolia. Hence, it should approximated via the capital intensity ratio. </t>
  </si>
  <si>
    <t>The capital intensity ratio is the amount of capital necessary in a business to produce one unit of revenue:</t>
  </si>
  <si>
    <t>This Excel-Tool consists of several sheets: You are now on the first sheet labeled "Introduction". This</t>
  </si>
  <si>
    <t>In addition, you will find 4 sheets giving the sources of the calculation.</t>
  </si>
  <si>
    <t>Provisions for loan loss</t>
  </si>
  <si>
    <t>Loss</t>
  </si>
  <si>
    <t>Doubtful</t>
  </si>
  <si>
    <t>Substandard</t>
  </si>
  <si>
    <t>Past due in arrears</t>
  </si>
  <si>
    <t>5 and more than</t>
  </si>
  <si>
    <t>в</t>
  </si>
  <si>
    <t>1-5 years</t>
  </si>
  <si>
    <t>б</t>
  </si>
  <si>
    <t>up to 1 year</t>
  </si>
  <si>
    <t>а</t>
  </si>
  <si>
    <t>Standard</t>
  </si>
  <si>
    <t>of which: deposit backed loan</t>
  </si>
  <si>
    <t>V</t>
  </si>
  <si>
    <t xml:space="preserve">of which: herder loan </t>
  </si>
  <si>
    <t xml:space="preserve">of which: student loan (external) </t>
  </si>
  <si>
    <t xml:space="preserve">of which: medical treatment loan (external) </t>
  </si>
  <si>
    <t>Of which: household loan</t>
  </si>
  <si>
    <t>Of which: automobile purchase loan</t>
  </si>
  <si>
    <t>Of which: card loan</t>
  </si>
  <si>
    <t>Of which: pension loan</t>
  </si>
  <si>
    <t xml:space="preserve">Of which: salary loan </t>
  </si>
  <si>
    <t>OTHER</t>
  </si>
  <si>
    <t>ACTIVITIES OF EXTRATERRITORIAL ORGANIZATIONS AND BODIES</t>
  </si>
  <si>
    <t>ACTIVITIES OF HOUSEHOLDS AS EMPLOYERS; UNDIFFERENTIATED GOODS - AND SERVICES-PRODUCING ACTIVITIES OF HOUSEHOLDS FOR OWN USE</t>
  </si>
  <si>
    <t>OTHER SERVICE ACTIVITIES</t>
  </si>
  <si>
    <t>ARTS, ENTERTAINMENT AND RECREATION</t>
  </si>
  <si>
    <t xml:space="preserve">R </t>
  </si>
  <si>
    <t xml:space="preserve">of which: medical treatment loan (internal) </t>
  </si>
  <si>
    <t>HUMAN HEALTH AND SOCIAL WORK ACTIVITIES</t>
  </si>
  <si>
    <t>of which: student loan (internal)</t>
  </si>
  <si>
    <t>EDUCATION</t>
  </si>
  <si>
    <t xml:space="preserve">   Loss</t>
  </si>
  <si>
    <t xml:space="preserve">   Doubtful</t>
  </si>
  <si>
    <t xml:space="preserve">   Substandard</t>
  </si>
  <si>
    <t>PUBLIC ADMINISTRATION AND DEFENCE, COMPULSORY SOCIAL SECURITY</t>
  </si>
  <si>
    <t>ADMINISTRATIVE AND SUPPORT SERVICE ACTIVITIES</t>
  </si>
  <si>
    <t>PROFESSIONAL, SCIENTIFIC AND TECHNICAL ACTIVITIES</t>
  </si>
  <si>
    <t>REAL ESTATE ACTIVITIES</t>
  </si>
  <si>
    <t>FINANCIAL AND INSURANCE ACTIVITIES</t>
  </si>
  <si>
    <t>INFORMATION AND COMMUNICATION</t>
  </si>
  <si>
    <t>ACCOMODATIONS AND FOOD SERVICES ACTIVITIES</t>
  </si>
  <si>
    <t xml:space="preserve"> </t>
  </si>
  <si>
    <t>TRANSPORTATION AND STORAGE</t>
  </si>
  <si>
    <t>WHOLESALE AND RETAIL TRADE, REPAIR OF MOTOR VEHICLES AND MOTORCYCLES</t>
  </si>
  <si>
    <t>CONSTRUCTION</t>
  </si>
  <si>
    <t>WATER SUPPLY, SEWERAGE, WASTE MANAGEMENT AND REMEDIATION ACTIVITIES</t>
  </si>
  <si>
    <t>ELECTRICITY, GAS, STEAM AND AIR CONDITIONING SUPPLY</t>
  </si>
  <si>
    <t>MANUFACTURING</t>
  </si>
  <si>
    <t>MINING AND QUARRYING</t>
  </si>
  <si>
    <t>of which: agronomy</t>
  </si>
  <si>
    <t>of which: agriculture</t>
  </si>
  <si>
    <t>AGRICULTURE, FORESTRY, FISHING AND HUNTING</t>
  </si>
  <si>
    <t>TOTAL LOAN</t>
  </si>
  <si>
    <t>Column number</t>
  </si>
  <si>
    <t>foreign currency (annual)</t>
  </si>
  <si>
    <t>domestic currency (annual)</t>
  </si>
  <si>
    <t>foreign currency (in months)</t>
  </si>
  <si>
    <t>domestic currency (in months)</t>
  </si>
  <si>
    <t>MNT</t>
  </si>
  <si>
    <t>credit</t>
  </si>
  <si>
    <t>debit</t>
  </si>
  <si>
    <t>weighted average lending interest rate</t>
  </si>
  <si>
    <t>weighted average maturity</t>
  </si>
  <si>
    <t xml:space="preserve">weighted average lending interest rate </t>
  </si>
  <si>
    <t>Total outstanding loan in reporting month</t>
  </si>
  <si>
    <t>Total issued loan in reporting month</t>
  </si>
  <si>
    <t>Issued ordinary loan in reporting month</t>
  </si>
  <si>
    <t>Of which: implemented with the project</t>
  </si>
  <si>
    <t>Number of borrowers</t>
  </si>
  <si>
    <t>Outstanding loan at the end of the period</t>
  </si>
  <si>
    <t>Other changes</t>
  </si>
  <si>
    <t>Exchange rate valuation</t>
  </si>
  <si>
    <t>Closed from the provisions for loan loss</t>
  </si>
  <si>
    <t>Loan paid</t>
  </si>
  <si>
    <t>Loan issued</t>
  </si>
  <si>
    <t>Outstanding loan at the beginning of the period</t>
  </si>
  <si>
    <t>Line number</t>
  </si>
  <si>
    <t>(in million MNT)</t>
  </si>
  <si>
    <t>DECEMBER OF 2024</t>
  </si>
  <si>
    <t>CONSOLIDATED LOAN REPORT OF BANKING SYSTEM</t>
  </si>
  <si>
    <t>Assets in Million MNT</t>
  </si>
  <si>
    <t>Assets in Million USD</t>
  </si>
  <si>
    <t>GDP Revenue in Million MNT</t>
  </si>
  <si>
    <t>GDP Revenue in Million USD</t>
  </si>
  <si>
    <t>Loan Volume in Million MNT</t>
  </si>
  <si>
    <t>Loan Volume COUNTRY in Million MNT</t>
  </si>
  <si>
    <t>Attribution Factor BANK</t>
  </si>
  <si>
    <t>Attribution Factor COUNTRY</t>
  </si>
  <si>
    <t>No Data available</t>
  </si>
  <si>
    <t>sectors differs: For most sectors, data input is done at the parental sector level. For others, however,</t>
  </si>
  <si>
    <t xml:space="preserve">sub-sector data was available. To allow for more flexibility, both the parental-level and the sub-sector </t>
  </si>
  <si>
    <t xml:space="preserve">level can be used for data input. This is especially important since it is expected that in the future </t>
  </si>
  <si>
    <t>more detailled date will be available.</t>
  </si>
  <si>
    <t>Please note that these assets have not been available and have been modelled instead using a "capital</t>
  </si>
  <si>
    <t>intensity ration" - so the quota which investment is typically needed in a sector for each unit of profit.</t>
  </si>
  <si>
    <t>The capital intensity ratio has been modelled from a combination of data from Georgia (where the</t>
  </si>
  <si>
    <r>
      <t xml:space="preserve">detailled asset data was available) and an estimate using AI. </t>
    </r>
    <r>
      <rPr>
        <sz val="11"/>
        <color rgb="FFFF0000"/>
        <rFont val="Calibri"/>
        <family val="2"/>
        <scheme val="minor"/>
      </rPr>
      <t>Please note that this data is pending</t>
    </r>
  </si>
  <si>
    <r>
      <rPr>
        <sz val="11"/>
        <color rgb="FFFF0000"/>
        <rFont val="Calibri"/>
        <family val="2"/>
        <scheme val="minor"/>
      </rPr>
      <t>valuation by local experts and may be subject to change</t>
    </r>
    <r>
      <rPr>
        <sz val="11"/>
        <color theme="1"/>
        <rFont val="Calibri"/>
        <family val="2"/>
        <scheme val="minor"/>
      </rPr>
      <t>. You may find the details for the modelling</t>
    </r>
  </si>
  <si>
    <t>This ratio can then be multiplied using the GDP (for GDP-data see sheet "Source 1 - GDP").</t>
  </si>
  <si>
    <t xml:space="preserve">Column G contains the GHG-emissions of Mongolia as reported under the terms of the Paris </t>
  </si>
  <si>
    <t xml:space="preserve">Agreement and have an update status of 2023 with data from 2020 (for details please refer to sheet </t>
  </si>
  <si>
    <t>"Source 3 - Emissions"). Emission data can be considered rather static for the time being, the lack of</t>
  </si>
  <si>
    <t xml:space="preserve">whole country. The loan volumes are fed from the reports of the MONGOLBANK reporting system </t>
  </si>
  <si>
    <t>(https://stat.mongolbank.mn/finance) and have an update status of December 2024. For more</t>
  </si>
  <si>
    <t>details, please refer to sheet "Source 4 - Loans Country".</t>
  </si>
  <si>
    <t>on the sheet "Source 2 - Assets". Please note that for reasons of consistency all data is from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</si>
</sst>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_-;\-* #,##0_-;_-* &quot;-&quot;??_-;_-@_-"/>
    <numFmt numFmtId="165" formatCode="_-* #,##0.00\ _€_-;\-* #,##0.00\ _€_-;_-* &quot;-&quot;??\ _€_-;_-@_-"/>
    <numFmt numFmtId="166" formatCode="0.0%"/>
    <numFmt numFmtId="167" formatCode="#,##0.0;\-#,##0.0"/>
    <numFmt numFmtId="168" formatCode="#,##0.0\ \|;\-#,##0.0\ \|;@\ \|"/>
    <numFmt numFmtId="169" formatCode="#,##0\ \|;\-#,##0\ \|;@\ \|"/>
    <numFmt numFmtId="180" formatCode="_(* #,##0.00_);_(* \(#,##0.00\);_(* &quot;-&quot;??_);_(@_)"/>
    <numFmt numFmtId="181" formatCode="_(* #,##0_);_(* \(#,##0\);_(* &quot;-&quot;??_);_(@_)"/>
    <numFmt numFmtId="182" formatCode="#,##0.0_);[Red]\(#,##0.0\)"/>
    <numFmt numFmtId="183" formatCode="0.0"/>
    <numFmt numFmtId="184" formatCode="_(* #,##0.0_);_(* \(#,##0.0\);_(* &quot;-&quot;??_);_(@_)"/>
    <numFmt numFmtId="185" formatCode="0.00_);[Red]\(0.00\)"/>
  </numFmts>
  <fonts count="57">
    <font>
      <sz val="11"/>
      <color theme="1"/>
      <name val="Calibri"/>
      <family val="2"/>
      <scheme val="minor"/>
    </font>
    <font>
      <sz val="11"/>
      <color theme="1"/>
      <name val="Calibri"/>
      <family val="2"/>
      <scheme val="minor"/>
    </font>
    <font>
      <b/>
      <sz val="10"/>
      <color rgb="FFFFFFFF"/>
      <name val="Arial"/>
      <family val="2"/>
    </font>
    <font>
      <sz val="10"/>
      <color rgb="FF000000"/>
      <name val="Arial"/>
      <family val="2"/>
    </font>
    <font>
      <sz val="11"/>
      <color indexed="8"/>
      <name val="Calibri"/>
      <family val="2"/>
      <scheme val="minor"/>
    </font>
    <font>
      <b/>
      <sz val="10"/>
      <color theme="0"/>
      <name val="Arial"/>
      <family val="2"/>
    </font>
    <font>
      <b/>
      <sz val="10"/>
      <color rgb="FFC00000"/>
      <name val="Arial"/>
      <family val="2"/>
    </font>
    <font>
      <b/>
      <sz val="10"/>
      <color theme="1"/>
      <name val="Arial"/>
      <family val="2"/>
    </font>
    <font>
      <sz val="10"/>
      <name val="Arial"/>
      <family val="2"/>
    </font>
    <font>
      <sz val="12"/>
      <color theme="2" tint="-0.499984740745262"/>
      <name val="Arial"/>
      <family val="2"/>
    </font>
    <font>
      <sz val="10"/>
      <color indexed="8"/>
      <name val="Arial"/>
      <family val="2"/>
    </font>
    <font>
      <b/>
      <sz val="10"/>
      <name val="Arial"/>
      <family val="2"/>
    </font>
    <font>
      <b/>
      <sz val="10"/>
      <color theme="0"/>
      <name val="Tahoma"/>
      <family val="2"/>
    </font>
    <font>
      <sz val="14"/>
      <name val="Arial"/>
      <family val="2"/>
    </font>
    <font>
      <b/>
      <sz val="14"/>
      <name val="Arial"/>
      <family val="2"/>
    </font>
    <font>
      <b/>
      <sz val="20"/>
      <name val="Arial"/>
      <family val="2"/>
    </font>
    <font>
      <b/>
      <sz val="28"/>
      <color theme="1"/>
      <name val="Calibri"/>
      <family val="2"/>
      <scheme val="minor"/>
    </font>
    <font>
      <b/>
      <sz val="10"/>
      <color theme="0" tint="-0.14999847407452621"/>
      <name val="Arial"/>
      <family val="2"/>
    </font>
    <font>
      <b/>
      <sz val="16"/>
      <name val="Arial"/>
      <family val="2"/>
    </font>
    <font>
      <b/>
      <sz val="12"/>
      <name val="Arial"/>
      <family val="2"/>
    </font>
    <font>
      <sz val="11"/>
      <color theme="0"/>
      <name val="Calibri"/>
      <family val="2"/>
      <scheme val="minor"/>
    </font>
    <font>
      <b/>
      <sz val="28"/>
      <color rgb="FFC00000"/>
      <name val="Calibri"/>
      <family val="2"/>
      <scheme val="minor"/>
    </font>
    <font>
      <sz val="11"/>
      <name val="Calibri"/>
      <family val="2"/>
      <scheme val="minor"/>
    </font>
    <font>
      <b/>
      <sz val="20"/>
      <color rgb="FFC00000"/>
      <name val="Arial"/>
      <family val="2"/>
    </font>
    <font>
      <sz val="11"/>
      <color rgb="FFFF0000"/>
      <name val="Calibri"/>
      <family val="2"/>
      <scheme val="minor"/>
    </font>
    <font>
      <b/>
      <sz val="11"/>
      <color theme="1"/>
      <name val="Calibri"/>
      <family val="2"/>
      <scheme val="minor"/>
    </font>
    <font>
      <sz val="16"/>
      <color theme="1"/>
      <name val="Calibri"/>
      <family val="2"/>
      <scheme val="minor"/>
    </font>
    <font>
      <u/>
      <sz val="11"/>
      <color theme="10"/>
      <name val="Calibri"/>
      <family val="2"/>
      <scheme val="minor"/>
    </font>
    <font>
      <i/>
      <sz val="11"/>
      <color theme="0" tint="-0.499984740745262"/>
      <name val="Calibri"/>
      <family val="2"/>
      <scheme val="minor"/>
    </font>
    <font>
      <b/>
      <sz val="11"/>
      <color rgb="FFFF0000"/>
      <name val="Calibri"/>
      <family val="2"/>
      <scheme val="minor"/>
    </font>
    <font>
      <sz val="11"/>
      <name val="Calibri"/>
    </font>
    <font>
      <b/>
      <sz val="11"/>
      <name val="Calibri"/>
      <family val="2"/>
    </font>
    <font>
      <b/>
      <sz val="16"/>
      <color rgb="FF000000"/>
      <name val="Arial"/>
      <family val="2"/>
    </font>
    <font>
      <u/>
      <sz val="10"/>
      <color rgb="FF0000FF"/>
      <name val="Arial"/>
      <family val="2"/>
    </font>
    <font>
      <b/>
      <sz val="10"/>
      <color rgb="FF000000"/>
      <name val="Arial"/>
      <family val="2"/>
    </font>
    <font>
      <b/>
      <sz val="11"/>
      <color rgb="FF000000"/>
      <name val="Calibri"/>
      <family val="2"/>
    </font>
    <font>
      <sz val="11"/>
      <name val="Calibri"/>
      <family val="2"/>
    </font>
    <font>
      <vertAlign val="superscript"/>
      <sz val="11"/>
      <name val="Calibri"/>
      <family val="2"/>
    </font>
    <font>
      <sz val="11"/>
      <color rgb="FF000000"/>
      <name val="Calibri"/>
      <family val="2"/>
    </font>
    <font>
      <vertAlign val="superscript"/>
      <sz val="11"/>
      <color rgb="FF000000"/>
      <name val="Calibri"/>
      <family val="2"/>
    </font>
    <font>
      <b/>
      <i/>
      <sz val="11"/>
      <color rgb="FF000000"/>
      <name val="Calibri"/>
      <family val="2"/>
    </font>
    <font>
      <b/>
      <i/>
      <sz val="11"/>
      <name val="Calibri"/>
      <family val="2"/>
    </font>
    <font>
      <sz val="10"/>
      <name val="Calibri"/>
      <family val="2"/>
    </font>
    <font>
      <sz val="10"/>
      <color rgb="FFFF0000"/>
      <name val="Arial"/>
      <family val="2"/>
    </font>
    <font>
      <sz val="11"/>
      <color theme="1"/>
      <name val="Aptos"/>
      <family val="2"/>
    </font>
    <font>
      <b/>
      <sz val="11"/>
      <color theme="1"/>
      <name val="Aptos"/>
      <family val="2"/>
    </font>
    <font>
      <i/>
      <sz val="11"/>
      <color theme="1"/>
      <name val="Calibri"/>
      <family val="2"/>
      <scheme val="minor"/>
    </font>
    <font>
      <i/>
      <sz val="11"/>
      <color rgb="FFFF0000"/>
      <name val="Calibri"/>
      <family val="2"/>
      <scheme val="minor"/>
    </font>
    <font>
      <sz val="9.6"/>
      <color rgb="FF0D0D0D"/>
      <name val="Segoe UI"/>
      <family val="2"/>
    </font>
    <font>
      <sz val="11"/>
      <color theme="9"/>
      <name val="Calibri"/>
      <family val="2"/>
      <scheme val="minor"/>
    </font>
    <font>
      <sz val="9"/>
      <color theme="1"/>
      <name val="Calibri"/>
      <family val="2"/>
      <scheme val="minor"/>
    </font>
    <font>
      <sz val="10"/>
      <name val="Courier"/>
      <family val="3"/>
      <charset val="204"/>
    </font>
    <font>
      <sz val="10"/>
      <name val="Times New Roman"/>
      <family val="1"/>
    </font>
    <font>
      <i/>
      <sz val="10"/>
      <name val="Times New Roman"/>
      <family val="1"/>
    </font>
    <font>
      <sz val="12"/>
      <name val="Times New Roman"/>
      <family val="1"/>
    </font>
    <font>
      <b/>
      <sz val="10"/>
      <color rgb="FFFF0000"/>
      <name val="Arial"/>
      <family val="2"/>
    </font>
    <font>
      <sz val="10"/>
      <color rgb="FFFF0000"/>
      <name val="Times New Roman"/>
      <family val="1"/>
    </font>
  </fonts>
  <fills count="23">
    <fill>
      <patternFill patternType="none"/>
    </fill>
    <fill>
      <patternFill patternType="gray125"/>
    </fill>
    <fill>
      <patternFill patternType="solid">
        <fgColor rgb="FFD9D9D9"/>
        <bgColor rgb="FF000000"/>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C00000"/>
        <bgColor indexed="64"/>
      </patternFill>
    </fill>
    <fill>
      <patternFill patternType="solid">
        <fgColor theme="7" tint="-0.249977111117893"/>
        <bgColor indexed="64"/>
      </patternFill>
    </fill>
    <fill>
      <patternFill patternType="solid">
        <fgColor theme="8" tint="-0.499984740745262"/>
        <bgColor rgb="FF000000"/>
      </patternFill>
    </fill>
    <fill>
      <patternFill patternType="solid">
        <fgColor theme="5" tint="0.39997558519241921"/>
        <bgColor indexed="64"/>
      </patternFill>
    </fill>
    <fill>
      <patternFill patternType="solid">
        <fgColor rgb="FFFFCC00"/>
        <bgColor rgb="FFFFCC00"/>
      </patternFill>
    </fill>
    <fill>
      <patternFill patternType="solid">
        <fgColor rgb="FFFFFFFF"/>
        <bgColor indexed="64"/>
      </patternFill>
    </fill>
    <fill>
      <patternFill patternType="solid">
        <fgColor rgb="FFFFFF00"/>
        <bgColor indexed="64"/>
      </patternFill>
    </fill>
    <fill>
      <patternFill patternType="solid">
        <fgColor theme="4" tint="0.59999389629810485"/>
        <bgColor indexed="64"/>
      </patternFill>
    </fill>
    <fill>
      <patternFill patternType="solid">
        <fgColor indexed="22"/>
        <bgColor indexed="64"/>
      </patternFill>
    </fill>
    <fill>
      <patternFill patternType="solid">
        <fgColor rgb="FFFFC000"/>
        <bgColor rgb="FF000000"/>
      </patternFill>
    </fill>
    <fill>
      <patternFill patternType="solid">
        <fgColor theme="4" tint="0.59999389629810485"/>
        <bgColor rgb="FF000000"/>
      </patternFill>
    </fill>
    <fill>
      <patternFill patternType="solid">
        <fgColor theme="9" tint="0.79998168889431442"/>
        <bgColor indexed="64"/>
      </patternFill>
    </fill>
  </fills>
  <borders count="28">
    <border>
      <left/>
      <right/>
      <top/>
      <bottom/>
      <diagonal/>
    </border>
    <border>
      <left style="thin">
        <color rgb="FFC0C0C0"/>
      </left>
      <right style="thin">
        <color rgb="FFC0C0C0"/>
      </right>
      <top/>
      <bottom style="thick">
        <color rgb="FFC0C0C0"/>
      </bottom>
      <diagonal/>
    </border>
    <border>
      <left/>
      <right style="thin">
        <color rgb="FFC0C0C0"/>
      </right>
      <top/>
      <bottom style="thick">
        <color rgb="FFC0C0C0"/>
      </bottom>
      <diagonal/>
    </border>
    <border>
      <left/>
      <right style="thin">
        <color rgb="FFC0C0C0"/>
      </right>
      <top/>
      <bottom/>
      <diagonal/>
    </border>
    <border>
      <left style="thin">
        <color rgb="FFC0C0C0"/>
      </left>
      <right style="thin">
        <color rgb="FFC0C0C0"/>
      </right>
      <top style="thick">
        <color rgb="FFC0C0C0"/>
      </top>
      <bottom style="thick">
        <color rgb="FFC0C0C0"/>
      </bottom>
      <diagonal/>
    </border>
    <border>
      <left/>
      <right/>
      <top/>
      <bottom style="thick">
        <color rgb="FFC0C0C0"/>
      </bottom>
      <diagonal/>
    </border>
    <border>
      <left style="thin">
        <color indexed="22"/>
      </left>
      <right style="thin">
        <color indexed="22"/>
      </right>
      <top/>
      <bottom style="thick">
        <color indexed="22"/>
      </bottom>
      <diagonal/>
    </border>
    <border>
      <left style="thin">
        <color indexed="22"/>
      </left>
      <right style="thin">
        <color indexed="22"/>
      </right>
      <top/>
      <bottom style="thin">
        <color indexed="22"/>
      </bottom>
      <diagonal/>
    </border>
    <border>
      <left style="thin">
        <color indexed="22"/>
      </left>
      <right style="thin">
        <color indexed="22"/>
      </right>
      <top style="thick">
        <color indexed="22"/>
      </top>
      <bottom style="thick">
        <color indexed="22"/>
      </bottom>
      <diagonal/>
    </border>
    <border>
      <left style="thin">
        <color indexed="22"/>
      </left>
      <right style="thin">
        <color indexed="22"/>
      </right>
      <top style="mediumDashed">
        <color indexed="22"/>
      </top>
      <bottom style="thick">
        <color indexed="22"/>
      </bottom>
      <diagonal/>
    </border>
    <border>
      <left/>
      <right/>
      <top/>
      <bottom style="thin">
        <color indexed="64"/>
      </bottom>
      <diagonal/>
    </border>
    <border>
      <left/>
      <right style="thin">
        <color rgb="FFC0C0C0"/>
      </right>
      <top/>
      <bottom style="thin">
        <color indexed="64"/>
      </bottom>
      <diagonal/>
    </border>
    <border>
      <left/>
      <right style="thin">
        <color indexed="22"/>
      </right>
      <top/>
      <bottom style="thin">
        <color indexed="22"/>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18">
    <xf numFmtId="0" fontId="0" fillId="0" borderId="0"/>
    <xf numFmtId="43"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0" fontId="8" fillId="0" borderId="0"/>
    <xf numFmtId="9" fontId="4" fillId="0" borderId="0" applyFont="0" applyFill="0" applyBorder="0" applyAlignment="0" applyProtection="0"/>
    <xf numFmtId="0" fontId="10" fillId="0" borderId="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7" fillId="0" borderId="0" applyNumberFormat="0" applyFill="0" applyBorder="0" applyAlignment="0" applyProtection="0"/>
    <xf numFmtId="0" fontId="30" fillId="0" borderId="0"/>
    <xf numFmtId="0" fontId="3" fillId="0" borderId="0"/>
    <xf numFmtId="0" fontId="51" fillId="0" borderId="0"/>
    <xf numFmtId="180" fontId="51" fillId="0" borderId="0" applyFont="0" applyFill="0" applyBorder="0" applyAlignment="0" applyProtection="0"/>
    <xf numFmtId="9" fontId="51" fillId="0" borderId="0" applyFont="0" applyFill="0" applyBorder="0" applyAlignment="0" applyProtection="0"/>
    <xf numFmtId="0" fontId="8" fillId="0" borderId="0"/>
  </cellStyleXfs>
  <cellXfs count="227">
    <xf numFmtId="0" fontId="0" fillId="0" borderId="0" xfId="0"/>
    <xf numFmtId="49" fontId="3" fillId="2" borderId="4"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164" fontId="5" fillId="3" borderId="0" xfId="2" applyNumberFormat="1" applyFont="1" applyFill="1" applyBorder="1" applyAlignment="1">
      <alignment horizontal="center" vertical="center" wrapText="1"/>
    </xf>
    <xf numFmtId="0" fontId="0" fillId="0" borderId="10" xfId="0" applyBorder="1"/>
    <xf numFmtId="10" fontId="5" fillId="3" borderId="0" xfId="3" applyNumberFormat="1" applyFont="1" applyFill="1" applyBorder="1" applyAlignment="1">
      <alignment horizontal="center" vertical="center" wrapText="1"/>
    </xf>
    <xf numFmtId="10" fontId="0" fillId="0" borderId="0" xfId="3" applyNumberFormat="1" applyFont="1"/>
    <xf numFmtId="0" fontId="8" fillId="0" borderId="0" xfId="4"/>
    <xf numFmtId="0" fontId="8" fillId="4" borderId="0" xfId="4" applyFill="1"/>
    <xf numFmtId="164" fontId="8" fillId="0" borderId="0" xfId="2" applyNumberFormat="1" applyFont="1" applyAlignment="1">
      <alignment horizontal="center"/>
    </xf>
    <xf numFmtId="164" fontId="8" fillId="4" borderId="0" xfId="2" applyNumberFormat="1" applyFont="1" applyFill="1" applyAlignment="1">
      <alignment horizontal="center"/>
    </xf>
    <xf numFmtId="0" fontId="8" fillId="0" borderId="0" xfId="4" applyAlignment="1">
      <alignment horizontal="center"/>
    </xf>
    <xf numFmtId="0" fontId="8" fillId="5" borderId="0" xfId="4" applyFill="1"/>
    <xf numFmtId="1" fontId="9" fillId="5" borderId="0" xfId="5" applyNumberFormat="1" applyFont="1" applyFill="1" applyAlignment="1">
      <alignment horizontal="center" vertical="center"/>
    </xf>
    <xf numFmtId="0" fontId="11" fillId="0" borderId="0" xfId="4" applyFont="1"/>
    <xf numFmtId="0" fontId="5" fillId="3" borderId="0" xfId="6" applyFont="1" applyFill="1" applyAlignment="1">
      <alignment horizontal="center" vertical="center"/>
    </xf>
    <xf numFmtId="43" fontId="7" fillId="6" borderId="8" xfId="1" quotePrefix="1" applyFont="1" applyFill="1" applyBorder="1" applyAlignment="1">
      <alignment vertical="center" wrapText="1"/>
    </xf>
    <xf numFmtId="43" fontId="6" fillId="7" borderId="6" xfId="1" applyFont="1" applyFill="1" applyBorder="1" applyAlignment="1">
      <alignment vertical="center" wrapText="1"/>
    </xf>
    <xf numFmtId="43" fontId="6" fillId="7" borderId="7" xfId="1" applyFont="1" applyFill="1" applyBorder="1" applyAlignment="1">
      <alignment vertical="center" wrapText="1"/>
    </xf>
    <xf numFmtId="10" fontId="7" fillId="8" borderId="8" xfId="3" quotePrefix="1" applyNumberFormat="1" applyFont="1" applyFill="1" applyBorder="1" applyAlignment="1">
      <alignment vertical="center" wrapText="1"/>
    </xf>
    <xf numFmtId="0" fontId="8" fillId="8" borderId="0" xfId="4" applyFill="1" applyAlignment="1">
      <alignment horizontal="center"/>
    </xf>
    <xf numFmtId="0" fontId="8" fillId="8" borderId="0" xfId="4" applyFill="1"/>
    <xf numFmtId="164" fontId="8" fillId="8" borderId="0" xfId="2" applyNumberFormat="1" applyFont="1" applyFill="1" applyAlignment="1">
      <alignment horizontal="center"/>
    </xf>
    <xf numFmtId="0" fontId="11" fillId="8" borderId="0" xfId="4" applyFont="1" applyFill="1"/>
    <xf numFmtId="164" fontId="14" fillId="8" borderId="0" xfId="2" applyNumberFormat="1" applyFont="1" applyFill="1" applyAlignment="1">
      <alignment horizontal="center"/>
    </xf>
    <xf numFmtId="0" fontId="14" fillId="8" borderId="0" xfId="4" applyFont="1" applyFill="1"/>
    <xf numFmtId="43" fontId="11" fillId="8" borderId="0" xfId="4" applyNumberFormat="1" applyFont="1" applyFill="1"/>
    <xf numFmtId="10" fontId="13" fillId="0" borderId="0" xfId="5" applyNumberFormat="1" applyFont="1" applyAlignment="1">
      <alignment horizontal="left"/>
    </xf>
    <xf numFmtId="0" fontId="15" fillId="8" borderId="0" xfId="4" applyFont="1" applyFill="1"/>
    <xf numFmtId="0" fontId="16" fillId="8" borderId="0" xfId="0" applyFont="1" applyFill="1"/>
    <xf numFmtId="0" fontId="17" fillId="8" borderId="0" xfId="4" applyFont="1" applyFill="1"/>
    <xf numFmtId="43" fontId="17" fillId="8" borderId="0" xfId="4" applyNumberFormat="1" applyFont="1" applyFill="1"/>
    <xf numFmtId="43" fontId="6" fillId="8" borderId="0" xfId="1" applyFont="1" applyFill="1"/>
    <xf numFmtId="43" fontId="7" fillId="10" borderId="8" xfId="1" quotePrefix="1" applyFont="1" applyFill="1" applyBorder="1" applyAlignment="1">
      <alignment vertical="center" wrapText="1"/>
    </xf>
    <xf numFmtId="0" fontId="18" fillId="8" borderId="0" xfId="4" applyFont="1" applyFill="1"/>
    <xf numFmtId="164" fontId="18" fillId="9" borderId="0" xfId="4" applyNumberFormat="1" applyFont="1" applyFill="1"/>
    <xf numFmtId="10" fontId="18" fillId="9" borderId="0" xfId="3" applyNumberFormat="1" applyFont="1" applyFill="1"/>
    <xf numFmtId="0" fontId="18" fillId="9" borderId="0" xfId="4" applyFont="1" applyFill="1"/>
    <xf numFmtId="0" fontId="19" fillId="8" borderId="0" xfId="4" applyFont="1" applyFill="1"/>
    <xf numFmtId="166" fontId="11" fillId="8" borderId="0" xfId="3" applyNumberFormat="1" applyFont="1" applyFill="1"/>
    <xf numFmtId="43" fontId="7" fillId="7" borderId="8" xfId="1" quotePrefix="1" applyFont="1" applyFill="1" applyBorder="1" applyAlignment="1">
      <alignment vertical="center" wrapText="1"/>
    </xf>
    <xf numFmtId="43" fontId="7" fillId="10" borderId="7" xfId="1" applyFont="1" applyFill="1" applyBorder="1" applyAlignment="1">
      <alignment vertical="center" wrapText="1"/>
    </xf>
    <xf numFmtId="43" fontId="7" fillId="10" borderId="6" xfId="1" applyFont="1" applyFill="1" applyBorder="1" applyAlignment="1">
      <alignment vertical="center" wrapText="1"/>
    </xf>
    <xf numFmtId="165" fontId="0" fillId="0" borderId="0" xfId="0" applyNumberFormat="1"/>
    <xf numFmtId="10" fontId="7" fillId="8" borderId="9" xfId="3" quotePrefix="1" applyNumberFormat="1" applyFont="1" applyFill="1" applyBorder="1" applyAlignment="1">
      <alignment vertical="center" wrapText="1"/>
    </xf>
    <xf numFmtId="49" fontId="2" fillId="13" borderId="0" xfId="0" applyNumberFormat="1" applyFont="1" applyFill="1" applyAlignment="1">
      <alignment horizontal="center" vertical="center" wrapText="1"/>
    </xf>
    <xf numFmtId="0" fontId="2" fillId="13" borderId="0" xfId="0" applyFont="1" applyFill="1" applyAlignment="1">
      <alignment horizontal="center" vertical="center"/>
    </xf>
    <xf numFmtId="10" fontId="5" fillId="10" borderId="8" xfId="3" quotePrefix="1" applyNumberFormat="1" applyFont="1" applyFill="1" applyBorder="1" applyAlignment="1">
      <alignment vertical="center" wrapText="1"/>
    </xf>
    <xf numFmtId="10" fontId="20" fillId="0" borderId="0" xfId="3" applyNumberFormat="1" applyFont="1"/>
    <xf numFmtId="0" fontId="0" fillId="4" borderId="0" xfId="0" applyFill="1"/>
    <xf numFmtId="0" fontId="26" fillId="4" borderId="0" xfId="0" applyFont="1" applyFill="1"/>
    <xf numFmtId="0" fontId="0" fillId="0" borderId="0" xfId="0" applyAlignment="1">
      <alignment wrapText="1"/>
    </xf>
    <xf numFmtId="0" fontId="25" fillId="4" borderId="0" xfId="0" applyFont="1" applyFill="1"/>
    <xf numFmtId="0" fontId="27" fillId="4" borderId="0" xfId="11" applyFill="1"/>
    <xf numFmtId="0" fontId="28" fillId="4" borderId="0" xfId="0" applyFont="1" applyFill="1"/>
    <xf numFmtId="0" fontId="0" fillId="14" borderId="0" xfId="0" applyFill="1"/>
    <xf numFmtId="0" fontId="29" fillId="4" borderId="0" xfId="0" applyFont="1" applyFill="1"/>
    <xf numFmtId="4" fontId="0" fillId="0" borderId="0" xfId="0" applyNumberFormat="1"/>
    <xf numFmtId="0" fontId="32" fillId="15" borderId="0" xfId="13" applyFont="1" applyFill="1"/>
    <xf numFmtId="0" fontId="3" fillId="0" borderId="0" xfId="13"/>
    <xf numFmtId="0" fontId="3" fillId="15" borderId="0" xfId="13" applyFill="1"/>
    <xf numFmtId="0" fontId="33" fillId="15" borderId="0" xfId="13" applyFont="1" applyFill="1"/>
    <xf numFmtId="0" fontId="3" fillId="15" borderId="0" xfId="13" applyFill="1" applyAlignment="1">
      <alignment horizontal="right"/>
    </xf>
    <xf numFmtId="0" fontId="34" fillId="15" borderId="0" xfId="13" applyFont="1" applyFill="1" applyAlignment="1">
      <alignment horizontal="right"/>
    </xf>
    <xf numFmtId="49" fontId="3" fillId="0" borderId="0" xfId="13" applyNumberFormat="1" applyAlignment="1">
      <alignment wrapText="1"/>
    </xf>
    <xf numFmtId="39" fontId="3" fillId="0" borderId="0" xfId="13" applyNumberFormat="1" applyAlignment="1">
      <alignment horizontal="right"/>
    </xf>
    <xf numFmtId="49" fontId="8" fillId="0" borderId="0" xfId="13" applyNumberFormat="1" applyFont="1" applyAlignment="1">
      <alignment wrapText="1"/>
    </xf>
    <xf numFmtId="167" fontId="3" fillId="0" borderId="0" xfId="13" applyNumberFormat="1" applyAlignment="1">
      <alignment horizontal="right"/>
    </xf>
    <xf numFmtId="37" fontId="3" fillId="0" borderId="0" xfId="13" applyNumberFormat="1" applyAlignment="1">
      <alignment horizontal="right"/>
    </xf>
    <xf numFmtId="168" fontId="3" fillId="0" borderId="0" xfId="13" applyNumberFormat="1" applyAlignment="1">
      <alignment horizontal="right"/>
    </xf>
    <xf numFmtId="169" fontId="3" fillId="0" borderId="0" xfId="13" applyNumberFormat="1" applyAlignment="1">
      <alignment horizontal="right"/>
    </xf>
    <xf numFmtId="49" fontId="36" fillId="0" borderId="0" xfId="13" applyNumberFormat="1" applyFont="1" applyAlignment="1">
      <alignment wrapText="1"/>
    </xf>
    <xf numFmtId="0" fontId="8" fillId="0" borderId="0" xfId="13" applyFont="1"/>
    <xf numFmtId="49" fontId="3" fillId="0" borderId="0" xfId="13" applyNumberFormat="1" applyAlignment="1">
      <alignment horizontal="left" wrapText="1" indent="1"/>
    </xf>
    <xf numFmtId="0" fontId="3" fillId="0" borderId="0" xfId="13" applyAlignment="1">
      <alignment horizontal="left" wrapText="1" indent="1"/>
    </xf>
    <xf numFmtId="49" fontId="8" fillId="0" borderId="0" xfId="13" applyNumberFormat="1" applyFont="1" applyAlignment="1">
      <alignment horizontal="left" wrapText="1" indent="1"/>
    </xf>
    <xf numFmtId="49" fontId="36" fillId="0" borderId="0" xfId="13" applyNumberFormat="1" applyFont="1" applyAlignment="1">
      <alignment horizontal="left" wrapText="1" indent="1"/>
    </xf>
    <xf numFmtId="0" fontId="3" fillId="0" borderId="0" xfId="13" applyAlignment="1">
      <alignment horizontal="left" vertical="top"/>
    </xf>
    <xf numFmtId="0" fontId="35" fillId="0" borderId="0" xfId="13" applyFont="1"/>
    <xf numFmtId="0" fontId="3" fillId="0" borderId="0" xfId="13" applyAlignment="1">
      <alignment vertical="top"/>
    </xf>
    <xf numFmtId="10" fontId="3" fillId="0" borderId="0" xfId="3" applyNumberFormat="1" applyFont="1"/>
    <xf numFmtId="9" fontId="34" fillId="0" borderId="0" xfId="13" applyNumberFormat="1" applyFont="1"/>
    <xf numFmtId="0" fontId="25" fillId="0" borderId="0" xfId="0" applyFont="1"/>
    <xf numFmtId="0" fontId="0" fillId="0" borderId="0" xfId="0" applyAlignment="1">
      <alignment horizontal="left"/>
    </xf>
    <xf numFmtId="0" fontId="44" fillId="0" borderId="0" xfId="0" applyFont="1" applyAlignment="1">
      <alignment vertical="center"/>
    </xf>
    <xf numFmtId="16" fontId="0" fillId="0" borderId="0" xfId="0" applyNumberFormat="1"/>
    <xf numFmtId="0" fontId="44" fillId="0" borderId="0" xfId="0" applyFont="1" applyAlignment="1">
      <alignment vertical="center" wrapText="1"/>
    </xf>
    <xf numFmtId="0" fontId="45" fillId="0" borderId="0" xfId="0" applyFont="1" applyAlignment="1">
      <alignment vertical="center"/>
    </xf>
    <xf numFmtId="0" fontId="47" fillId="0" borderId="0" xfId="0" applyFont="1"/>
    <xf numFmtId="4" fontId="24" fillId="0" borderId="0" xfId="0" applyNumberFormat="1" applyFont="1"/>
    <xf numFmtId="0" fontId="24" fillId="0" borderId="0" xfId="0" applyFont="1"/>
    <xf numFmtId="0" fontId="0" fillId="0" borderId="0" xfId="0" applyAlignment="1">
      <alignment horizontal="right"/>
    </xf>
    <xf numFmtId="0" fontId="48" fillId="16" borderId="13" xfId="0" applyFont="1" applyFill="1" applyBorder="1" applyAlignment="1">
      <alignment horizontal="center" wrapText="1"/>
    </xf>
    <xf numFmtId="0" fontId="48" fillId="16" borderId="14" xfId="0" applyFont="1" applyFill="1" applyBorder="1" applyAlignment="1">
      <alignment horizontal="center" wrapText="1"/>
    </xf>
    <xf numFmtId="0" fontId="48" fillId="16" borderId="15" xfId="0" applyFont="1" applyFill="1" applyBorder="1" applyAlignment="1">
      <alignment vertical="center" wrapText="1"/>
    </xf>
    <xf numFmtId="0" fontId="48" fillId="16" borderId="16" xfId="0" applyFont="1" applyFill="1" applyBorder="1" applyAlignment="1">
      <alignment vertical="center" wrapText="1"/>
    </xf>
    <xf numFmtId="10" fontId="3" fillId="0" borderId="0" xfId="13" applyNumberFormat="1"/>
    <xf numFmtId="43" fontId="3" fillId="0" borderId="0" xfId="1" applyFont="1"/>
    <xf numFmtId="10" fontId="43" fillId="0" borderId="0" xfId="3" applyNumberFormat="1" applyFont="1"/>
    <xf numFmtId="10" fontId="34" fillId="0" borderId="0" xfId="13" applyNumberFormat="1" applyFont="1"/>
    <xf numFmtId="4" fontId="49" fillId="0" borderId="0" xfId="0" applyNumberFormat="1" applyFont="1"/>
    <xf numFmtId="0" fontId="49" fillId="0" borderId="0" xfId="0" applyFont="1"/>
    <xf numFmtId="0" fontId="50" fillId="0" borderId="0" xfId="0" applyFont="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43" fontId="0" fillId="0" borderId="0" xfId="1" applyFont="1" applyAlignment="1">
      <alignment horizontal="center" vertical="center"/>
    </xf>
    <xf numFmtId="0" fontId="20" fillId="0" borderId="0" xfId="0" applyFont="1"/>
    <xf numFmtId="3" fontId="0" fillId="0" borderId="0" xfId="0" applyNumberFormat="1"/>
    <xf numFmtId="164" fontId="0" fillId="0" borderId="0" xfId="1" applyNumberFormat="1" applyFont="1" applyAlignment="1">
      <alignment horizontal="center" vertical="center"/>
    </xf>
    <xf numFmtId="0" fontId="24" fillId="0" borderId="0" xfId="0" applyFont="1" applyAlignment="1">
      <alignment horizontal="center"/>
    </xf>
    <xf numFmtId="164" fontId="7" fillId="10" borderId="8" xfId="1" quotePrefix="1" applyNumberFormat="1" applyFont="1" applyFill="1" applyBorder="1" applyAlignment="1">
      <alignment vertical="center" wrapText="1"/>
    </xf>
    <xf numFmtId="164" fontId="0" fillId="0" borderId="0" xfId="0" applyNumberFormat="1"/>
    <xf numFmtId="0" fontId="24" fillId="0" borderId="0" xfId="0" applyFont="1" applyAlignment="1">
      <alignment horizontal="left"/>
    </xf>
    <xf numFmtId="164" fontId="25" fillId="0" borderId="0" xfId="0" applyNumberFormat="1" applyFont="1"/>
    <xf numFmtId="43" fontId="0" fillId="14" borderId="0" xfId="1" applyFont="1" applyFill="1" applyAlignment="1">
      <alignment vertical="center"/>
    </xf>
    <xf numFmtId="164" fontId="0" fillId="14" borderId="0" xfId="1" applyNumberFormat="1" applyFont="1" applyFill="1" applyAlignment="1">
      <alignment horizontal="center" vertical="center"/>
    </xf>
    <xf numFmtId="164" fontId="12" fillId="3" borderId="0" xfId="2" applyNumberFormat="1" applyFont="1" applyFill="1" applyBorder="1" applyAlignment="1">
      <alignment horizontal="center" vertical="center" wrapText="1"/>
    </xf>
    <xf numFmtId="0" fontId="0" fillId="0" borderId="0" xfId="0"/>
    <xf numFmtId="0" fontId="11" fillId="12" borderId="0" xfId="4" applyFont="1" applyFill="1" applyAlignment="1">
      <alignment horizontal="center" vertical="center"/>
    </xf>
    <xf numFmtId="0" fontId="22" fillId="12" borderId="0" xfId="0" applyFont="1" applyFill="1" applyAlignment="1">
      <alignment horizontal="center" vertical="center"/>
    </xf>
    <xf numFmtId="0" fontId="5" fillId="11" borderId="0" xfId="4" applyFont="1" applyFill="1" applyAlignment="1">
      <alignment horizontal="center" vertical="center"/>
    </xf>
    <xf numFmtId="0" fontId="20" fillId="11" borderId="0" xfId="0" applyFont="1" applyFill="1" applyAlignment="1">
      <alignment horizontal="center" vertical="center"/>
    </xf>
    <xf numFmtId="0" fontId="0" fillId="11" borderId="0" xfId="0" applyFill="1" applyAlignment="1">
      <alignment horizontal="center" vertical="center"/>
    </xf>
    <xf numFmtId="0" fontId="3" fillId="0" borderId="0" xfId="13" applyAlignment="1">
      <alignment horizontal="justify" vertical="top" wrapText="1"/>
    </xf>
    <xf numFmtId="0" fontId="8" fillId="0" borderId="0" xfId="13" applyFont="1" applyAlignment="1">
      <alignment horizontal="justify" vertical="top" wrapText="1"/>
    </xf>
    <xf numFmtId="0" fontId="3" fillId="0" borderId="0" xfId="13"/>
    <xf numFmtId="0" fontId="0" fillId="0" borderId="0" xfId="0" applyAlignment="1">
      <alignment vertical="center"/>
    </xf>
    <xf numFmtId="0" fontId="0" fillId="0" borderId="0" xfId="0" applyAlignment="1">
      <alignment vertical="center" wrapText="1"/>
    </xf>
    <xf numFmtId="0" fontId="0" fillId="17" borderId="0" xfId="0" applyFill="1" applyAlignment="1">
      <alignment horizontal="center"/>
    </xf>
    <xf numFmtId="0" fontId="0" fillId="18" borderId="0" xfId="0" applyFill="1" applyAlignment="1">
      <alignment horizontal="center"/>
    </xf>
    <xf numFmtId="164" fontId="5" fillId="3" borderId="0" xfId="2" applyNumberFormat="1" applyFont="1" applyFill="1" applyBorder="1" applyAlignment="1">
      <alignment horizontal="center" vertical="center" wrapText="1"/>
    </xf>
    <xf numFmtId="0" fontId="0" fillId="0" borderId="0" xfId="0" applyAlignment="1">
      <alignment wrapText="1"/>
    </xf>
    <xf numFmtId="49" fontId="2" fillId="13" borderId="0" xfId="0" applyNumberFormat="1" applyFont="1" applyFill="1" applyAlignment="1">
      <alignment horizontal="center" vertical="center" wrapText="1"/>
    </xf>
    <xf numFmtId="0" fontId="2" fillId="13" borderId="0" xfId="0" applyFont="1" applyFill="1" applyAlignment="1">
      <alignment horizontal="left" vertical="center"/>
    </xf>
    <xf numFmtId="10" fontId="5" fillId="3" borderId="0" xfId="3" applyNumberFormat="1" applyFont="1" applyFill="1" applyBorder="1" applyAlignment="1">
      <alignment horizontal="center" vertical="center" wrapText="1"/>
    </xf>
    <xf numFmtId="0" fontId="52" fillId="0" borderId="0" xfId="14" applyFont="1" applyProtection="1">
      <protection locked="0"/>
    </xf>
    <xf numFmtId="0" fontId="52" fillId="4" borderId="0" xfId="14" applyFont="1" applyFill="1" applyProtection="1">
      <protection locked="0"/>
    </xf>
    <xf numFmtId="0" fontId="52" fillId="4" borderId="0" xfId="14" applyFont="1" applyFill="1" applyAlignment="1" applyProtection="1">
      <alignment horizontal="right"/>
      <protection locked="0"/>
    </xf>
    <xf numFmtId="0" fontId="52" fillId="0" borderId="0" xfId="14" applyFont="1" applyAlignment="1" applyProtection="1">
      <alignment horizontal="center"/>
      <protection locked="0"/>
    </xf>
    <xf numFmtId="49" fontId="52" fillId="0" borderId="0" xfId="14" applyNumberFormat="1" applyFont="1" applyProtection="1">
      <protection locked="0"/>
    </xf>
    <xf numFmtId="0" fontId="52" fillId="4" borderId="0" xfId="14" applyFont="1" applyFill="1" applyAlignment="1">
      <alignment horizontal="right"/>
    </xf>
    <xf numFmtId="181" fontId="52" fillId="4" borderId="0" xfId="15" applyNumberFormat="1" applyFont="1" applyFill="1" applyBorder="1" applyAlignment="1">
      <alignment horizontal="right"/>
    </xf>
    <xf numFmtId="182" fontId="52" fillId="4" borderId="0" xfId="14" applyNumberFormat="1" applyFont="1" applyFill="1" applyAlignment="1" applyProtection="1">
      <alignment vertical="center"/>
      <protection locked="0"/>
    </xf>
    <xf numFmtId="180" fontId="52" fillId="19" borderId="18" xfId="15" applyFont="1" applyFill="1" applyBorder="1" applyAlignment="1">
      <alignment horizontal="right"/>
    </xf>
    <xf numFmtId="180" fontId="52" fillId="7" borderId="18" xfId="15" applyFont="1" applyFill="1" applyBorder="1" applyAlignment="1" applyProtection="1">
      <alignment horizontal="right"/>
    </xf>
    <xf numFmtId="180" fontId="52" fillId="4" borderId="18" xfId="15" applyFont="1" applyFill="1" applyBorder="1" applyAlignment="1">
      <alignment horizontal="right"/>
    </xf>
    <xf numFmtId="180" fontId="52" fillId="0" borderId="18" xfId="15" applyFont="1" applyBorder="1" applyAlignment="1">
      <alignment horizontal="right"/>
    </xf>
    <xf numFmtId="0" fontId="52" fillId="0" borderId="18" xfId="14" applyFont="1" applyBorder="1" applyAlignment="1" applyProtection="1">
      <alignment horizontal="center"/>
      <protection locked="0"/>
    </xf>
    <xf numFmtId="0" fontId="52" fillId="0" borderId="18" xfId="14" applyFont="1" applyBorder="1" applyProtection="1">
      <protection locked="0"/>
    </xf>
    <xf numFmtId="49" fontId="52" fillId="0" borderId="20" xfId="14" applyNumberFormat="1" applyFont="1" applyBorder="1" applyAlignment="1" applyProtection="1">
      <alignment horizontal="center" vertical="top" wrapText="1"/>
      <protection locked="0"/>
    </xf>
    <xf numFmtId="181" fontId="52" fillId="4" borderId="18" xfId="15" applyNumberFormat="1" applyFont="1" applyFill="1" applyBorder="1" applyAlignment="1">
      <alignment horizontal="right"/>
    </xf>
    <xf numFmtId="0" fontId="52" fillId="0" borderId="18" xfId="14" applyFont="1" applyBorder="1" applyAlignment="1" applyProtection="1">
      <alignment horizontal="center" vertical="center"/>
      <protection locked="0"/>
    </xf>
    <xf numFmtId="49" fontId="52" fillId="0" borderId="23" xfId="14" applyNumberFormat="1" applyFont="1" applyBorder="1" applyAlignment="1" applyProtection="1">
      <alignment horizontal="center" vertical="top" wrapText="1"/>
      <protection locked="0"/>
    </xf>
    <xf numFmtId="180" fontId="52" fillId="7" borderId="18" xfId="15" applyFont="1" applyFill="1" applyBorder="1" applyAlignment="1">
      <alignment horizontal="right"/>
    </xf>
    <xf numFmtId="0" fontId="53" fillId="0" borderId="18" xfId="14" applyFont="1" applyBorder="1" applyProtection="1">
      <protection locked="0"/>
    </xf>
    <xf numFmtId="180" fontId="52" fillId="0" borderId="18" xfId="15" applyFont="1" applyFill="1" applyBorder="1" applyAlignment="1">
      <alignment horizontal="right" vertical="center"/>
    </xf>
    <xf numFmtId="181" fontId="52" fillId="4" borderId="18" xfId="15" applyNumberFormat="1" applyFont="1" applyFill="1" applyBorder="1" applyAlignment="1">
      <alignment horizontal="right" vertical="center"/>
    </xf>
    <xf numFmtId="180" fontId="52" fillId="4" borderId="18" xfId="15" applyFont="1" applyFill="1" applyBorder="1" applyAlignment="1">
      <alignment horizontal="right" vertical="center"/>
    </xf>
    <xf numFmtId="0" fontId="53" fillId="0" borderId="18" xfId="14" applyFont="1" applyBorder="1" applyAlignment="1" applyProtection="1">
      <alignment horizontal="center" vertical="center" wrapText="1"/>
      <protection locked="0"/>
    </xf>
    <xf numFmtId="49" fontId="52" fillId="0" borderId="22" xfId="14" applyNumberFormat="1" applyFont="1" applyBorder="1" applyAlignment="1" applyProtection="1">
      <alignment horizontal="center" vertical="top" wrapText="1"/>
      <protection locked="0"/>
    </xf>
    <xf numFmtId="181" fontId="52" fillId="19" borderId="18" xfId="15" applyNumberFormat="1" applyFont="1" applyFill="1" applyBorder="1" applyAlignment="1">
      <alignment horizontal="right"/>
    </xf>
    <xf numFmtId="180" fontId="52" fillId="0" borderId="18" xfId="15" applyFont="1" applyBorder="1" applyAlignment="1">
      <alignment horizontal="right" vertical="center"/>
    </xf>
    <xf numFmtId="0" fontId="52" fillId="0" borderId="0" xfId="14" applyFont="1" applyAlignment="1" applyProtection="1">
      <alignment vertical="center"/>
      <protection locked="0"/>
    </xf>
    <xf numFmtId="0" fontId="53" fillId="0" borderId="18" xfId="14" applyFont="1" applyBorder="1" applyAlignment="1" applyProtection="1">
      <alignment vertical="center"/>
      <protection locked="0"/>
    </xf>
    <xf numFmtId="0" fontId="52" fillId="0" borderId="18" xfId="14" applyFont="1" applyBorder="1" applyAlignment="1" applyProtection="1">
      <alignment vertical="center"/>
      <protection locked="0"/>
    </xf>
    <xf numFmtId="49" fontId="52" fillId="0" borderId="20" xfId="14" applyNumberFormat="1" applyFont="1" applyBorder="1" applyAlignment="1" applyProtection="1">
      <alignment horizontal="center" vertical="top"/>
      <protection locked="0"/>
    </xf>
    <xf numFmtId="49" fontId="52" fillId="0" borderId="23" xfId="14" applyNumberFormat="1" applyFont="1" applyBorder="1" applyAlignment="1" applyProtection="1">
      <alignment horizontal="center" vertical="top"/>
      <protection locked="0"/>
    </xf>
    <xf numFmtId="0" fontId="53" fillId="0" borderId="18" xfId="14" applyFont="1" applyBorder="1" applyAlignment="1" applyProtection="1">
      <alignment vertical="center" wrapText="1"/>
      <protection locked="0"/>
    </xf>
    <xf numFmtId="49" fontId="52" fillId="0" borderId="22" xfId="14" applyNumberFormat="1" applyFont="1" applyBorder="1" applyAlignment="1" applyProtection="1">
      <alignment horizontal="center" vertical="top"/>
      <protection locked="0"/>
    </xf>
    <xf numFmtId="49" fontId="52" fillId="0" borderId="18" xfId="14" applyNumberFormat="1" applyFont="1" applyBorder="1" applyAlignment="1" applyProtection="1">
      <alignment horizontal="center" vertical="top"/>
      <protection locked="0"/>
    </xf>
    <xf numFmtId="49" fontId="52" fillId="0" borderId="18" xfId="14" applyNumberFormat="1" applyFont="1" applyBorder="1" applyAlignment="1" applyProtection="1">
      <alignment vertical="top"/>
      <protection locked="0"/>
    </xf>
    <xf numFmtId="180" fontId="52" fillId="0" borderId="18" xfId="15" applyFont="1" applyFill="1" applyBorder="1" applyAlignment="1" applyProtection="1">
      <alignment horizontal="right" vertical="center"/>
      <protection locked="0"/>
    </xf>
    <xf numFmtId="49" fontId="52" fillId="0" borderId="18" xfId="14" applyNumberFormat="1" applyFont="1" applyBorder="1" applyAlignment="1" applyProtection="1">
      <alignment vertical="center"/>
      <protection locked="0"/>
    </xf>
    <xf numFmtId="0" fontId="52" fillId="0" borderId="18" xfId="14" applyFont="1" applyBorder="1" applyAlignment="1" applyProtection="1">
      <alignment horizontal="center" wrapText="1"/>
      <protection locked="0"/>
    </xf>
    <xf numFmtId="0" fontId="52" fillId="0" borderId="18" xfId="14" applyFont="1" applyBorder="1" applyAlignment="1" applyProtection="1">
      <alignment horizontal="center"/>
      <protection locked="0"/>
    </xf>
    <xf numFmtId="0" fontId="52" fillId="0" borderId="18" xfId="14" applyFont="1" applyBorder="1" applyAlignment="1" applyProtection="1">
      <alignment horizontal="center" vertical="center" wrapText="1"/>
      <protection locked="0"/>
    </xf>
    <xf numFmtId="0" fontId="52" fillId="0" borderId="18" xfId="14" applyFont="1" applyBorder="1" applyAlignment="1" applyProtection="1">
      <alignment horizontal="center" vertical="center" wrapText="1"/>
      <protection locked="0"/>
    </xf>
    <xf numFmtId="0" fontId="52" fillId="0" borderId="18" xfId="14" applyFont="1" applyBorder="1" applyAlignment="1" applyProtection="1">
      <alignment horizontal="center" vertical="center" textRotation="90" wrapText="1"/>
      <protection locked="0"/>
    </xf>
    <xf numFmtId="0" fontId="52" fillId="0" borderId="18" xfId="14" applyFont="1" applyBorder="1" applyAlignment="1" applyProtection="1">
      <alignment horizontal="center" vertical="center"/>
      <protection locked="0"/>
    </xf>
    <xf numFmtId="0" fontId="52" fillId="0" borderId="24" xfId="14" applyFont="1" applyBorder="1" applyAlignment="1" applyProtection="1">
      <alignment horizontal="center" vertical="center" wrapText="1"/>
      <protection locked="0"/>
    </xf>
    <xf numFmtId="0" fontId="52" fillId="0" borderId="25" xfId="14" applyFont="1" applyBorder="1" applyAlignment="1" applyProtection="1">
      <alignment horizontal="center" vertical="center" wrapText="1"/>
      <protection locked="0"/>
    </xf>
    <xf numFmtId="0" fontId="52" fillId="0" borderId="19" xfId="14" applyFont="1" applyBorder="1" applyAlignment="1" applyProtection="1">
      <alignment horizontal="center" vertical="center" wrapText="1"/>
      <protection locked="0"/>
    </xf>
    <xf numFmtId="0" fontId="52" fillId="0" borderId="17" xfId="14" applyFont="1" applyBorder="1" applyAlignment="1" applyProtection="1">
      <alignment horizontal="center" vertical="center" wrapText="1"/>
      <protection locked="0"/>
    </xf>
    <xf numFmtId="0" fontId="52" fillId="0" borderId="27" xfId="14" applyFont="1" applyBorder="1" applyAlignment="1" applyProtection="1">
      <alignment horizontal="center" vertical="center" wrapText="1"/>
      <protection locked="0"/>
    </xf>
    <xf numFmtId="0" fontId="52" fillId="0" borderId="26" xfId="14" applyFont="1" applyBorder="1" applyAlignment="1" applyProtection="1">
      <alignment horizontal="center" vertical="center" wrapText="1"/>
      <protection locked="0"/>
    </xf>
    <xf numFmtId="0" fontId="52" fillId="0" borderId="21" xfId="14" applyFont="1" applyBorder="1" applyAlignment="1" applyProtection="1">
      <alignment horizontal="center" vertical="center" wrapText="1"/>
      <protection locked="0"/>
    </xf>
    <xf numFmtId="0" fontId="52" fillId="4" borderId="0" xfId="14" applyFont="1" applyFill="1" applyAlignment="1" applyProtection="1">
      <alignment horizontal="left"/>
      <protection locked="0"/>
    </xf>
    <xf numFmtId="183" fontId="52" fillId="0" borderId="0" xfId="14" applyNumberFormat="1" applyFont="1" applyProtection="1">
      <protection locked="0"/>
    </xf>
    <xf numFmtId="0" fontId="52" fillId="0" borderId="0" xfId="14" applyFont="1" applyAlignment="1" applyProtection="1">
      <alignment horizontal="left"/>
      <protection locked="0"/>
    </xf>
    <xf numFmtId="183" fontId="52" fillId="0" borderId="0" xfId="14" applyNumberFormat="1" applyFont="1" applyAlignment="1" applyProtection="1">
      <alignment horizontal="left"/>
      <protection locked="0"/>
    </xf>
    <xf numFmtId="180" fontId="52" fillId="0" borderId="0" xfId="15" applyFont="1" applyProtection="1">
      <protection locked="0"/>
    </xf>
    <xf numFmtId="181" fontId="52" fillId="0" borderId="0" xfId="15" applyNumberFormat="1" applyFont="1" applyProtection="1">
      <protection locked="0"/>
    </xf>
    <xf numFmtId="9" fontId="52" fillId="0" borderId="0" xfId="16" applyFont="1" applyProtection="1">
      <protection locked="0"/>
    </xf>
    <xf numFmtId="181" fontId="52" fillId="4" borderId="0" xfId="14" applyNumberFormat="1" applyFont="1" applyFill="1" applyAlignment="1" applyProtection="1">
      <alignment horizontal="left"/>
      <protection locked="0"/>
    </xf>
    <xf numFmtId="184" fontId="52" fillId="0" borderId="0" xfId="14" applyNumberFormat="1" applyFont="1" applyProtection="1">
      <protection locked="0"/>
    </xf>
    <xf numFmtId="0" fontId="52" fillId="0" borderId="0" xfId="14" applyFont="1" applyAlignment="1" applyProtection="1">
      <alignment wrapText="1"/>
      <protection locked="0"/>
    </xf>
    <xf numFmtId="180" fontId="52" fillId="0" borderId="0" xfId="14" applyNumberFormat="1" applyFont="1" applyProtection="1">
      <protection locked="0"/>
    </xf>
    <xf numFmtId="185" fontId="52" fillId="4" borderId="0" xfId="14" applyNumberFormat="1" applyFont="1" applyFill="1" applyAlignment="1" applyProtection="1">
      <alignment horizontal="right"/>
      <protection locked="0"/>
    </xf>
    <xf numFmtId="1" fontId="52" fillId="0" borderId="0" xfId="17" applyNumberFormat="1" applyFont="1" applyAlignment="1">
      <alignment horizontal="center"/>
    </xf>
    <xf numFmtId="2" fontId="54" fillId="0" borderId="0" xfId="17" applyNumberFormat="1" applyFont="1" applyAlignment="1">
      <alignment horizontal="left"/>
    </xf>
    <xf numFmtId="0" fontId="52" fillId="0" borderId="0" xfId="14" applyFont="1" applyAlignment="1" applyProtection="1">
      <alignment horizontal="right"/>
      <protection locked="0"/>
    </xf>
    <xf numFmtId="0" fontId="54" fillId="0" borderId="0" xfId="14" applyFont="1" applyAlignment="1" applyProtection="1">
      <alignment horizontal="left"/>
      <protection locked="0"/>
    </xf>
    <xf numFmtId="43" fontId="5" fillId="20" borderId="2" xfId="1" applyFont="1" applyFill="1" applyBorder="1" applyAlignment="1">
      <alignment horizontal="left" vertical="center" wrapText="1"/>
    </xf>
    <xf numFmtId="43" fontId="2" fillId="20" borderId="2" xfId="1" applyFont="1" applyFill="1" applyBorder="1" applyAlignment="1">
      <alignment horizontal="left" vertical="center" wrapText="1"/>
    </xf>
    <xf numFmtId="10" fontId="2" fillId="20" borderId="2" xfId="3" applyNumberFormat="1" applyFont="1" applyFill="1" applyBorder="1" applyAlignment="1">
      <alignment horizontal="right" vertical="center" wrapText="1"/>
    </xf>
    <xf numFmtId="10" fontId="5" fillId="20" borderId="2" xfId="3" applyNumberFormat="1" applyFont="1" applyFill="1" applyBorder="1" applyAlignment="1">
      <alignment horizontal="right" vertical="center" wrapText="1"/>
    </xf>
    <xf numFmtId="164" fontId="55" fillId="20" borderId="2" xfId="1" applyNumberFormat="1" applyFont="1" applyFill="1" applyBorder="1" applyAlignment="1">
      <alignment horizontal="center" vertical="center" wrapText="1"/>
    </xf>
    <xf numFmtId="0" fontId="7" fillId="18" borderId="0" xfId="6" applyFont="1" applyFill="1" applyAlignment="1">
      <alignment horizontal="center" vertical="center" wrapText="1"/>
    </xf>
    <xf numFmtId="0" fontId="7" fillId="18" borderId="12" xfId="6" applyFont="1" applyFill="1" applyBorder="1" applyAlignment="1">
      <alignment horizontal="left" vertical="center" wrapText="1"/>
    </xf>
    <xf numFmtId="0" fontId="45" fillId="18" borderId="0" xfId="0" applyFont="1" applyFill="1" applyAlignment="1">
      <alignment vertical="center" wrapText="1"/>
    </xf>
    <xf numFmtId="0" fontId="0" fillId="6" borderId="0" xfId="0" applyFill="1"/>
    <xf numFmtId="0" fontId="46" fillId="6" borderId="0" xfId="0" applyFont="1" applyFill="1" applyAlignment="1">
      <alignment vertical="center" wrapText="1"/>
    </xf>
    <xf numFmtId="0" fontId="46" fillId="6" borderId="0" xfId="0" applyFont="1" applyFill="1"/>
    <xf numFmtId="49" fontId="7" fillId="21" borderId="1" xfId="0" applyNumberFormat="1" applyFont="1" applyFill="1" applyBorder="1" applyAlignment="1">
      <alignment horizontal="center" vertical="center" wrapText="1"/>
    </xf>
    <xf numFmtId="0" fontId="7" fillId="21" borderId="2" xfId="0" applyFont="1" applyFill="1" applyBorder="1" applyAlignment="1">
      <alignment horizontal="left" vertical="center" wrapText="1"/>
    </xf>
    <xf numFmtId="49" fontId="7" fillId="21" borderId="0" xfId="0" applyNumberFormat="1" applyFont="1" applyFill="1" applyAlignment="1">
      <alignment horizontal="center" vertical="center" wrapText="1"/>
    </xf>
    <xf numFmtId="0" fontId="7" fillId="21" borderId="3" xfId="0" applyFont="1" applyFill="1" applyBorder="1" applyAlignment="1">
      <alignment horizontal="left" vertical="center" wrapText="1"/>
    </xf>
    <xf numFmtId="10" fontId="7" fillId="21" borderId="2" xfId="3" applyNumberFormat="1" applyFont="1" applyFill="1" applyBorder="1" applyAlignment="1">
      <alignment horizontal="right" vertical="center" wrapText="1"/>
    </xf>
    <xf numFmtId="164" fontId="7" fillId="21" borderId="2" xfId="1" applyNumberFormat="1" applyFont="1" applyFill="1" applyBorder="1" applyAlignment="1">
      <alignment horizontal="left" vertical="center" wrapText="1"/>
    </xf>
    <xf numFmtId="43" fontId="7" fillId="21" borderId="2" xfId="1" applyFont="1" applyFill="1" applyBorder="1" applyAlignment="1">
      <alignment horizontal="left" vertical="center" wrapText="1"/>
    </xf>
    <xf numFmtId="49" fontId="7" fillId="21" borderId="10" xfId="0" applyNumberFormat="1" applyFont="1" applyFill="1" applyBorder="1" applyAlignment="1">
      <alignment horizontal="center" vertical="center" wrapText="1"/>
    </xf>
    <xf numFmtId="0" fontId="7" fillId="21" borderId="11" xfId="0" applyFont="1" applyFill="1" applyBorder="1" applyAlignment="1">
      <alignment horizontal="left" vertical="center" wrapText="1"/>
    </xf>
    <xf numFmtId="0" fontId="0" fillId="0" borderId="0" xfId="0" applyAlignment="1"/>
    <xf numFmtId="180" fontId="56" fillId="22" borderId="18" xfId="15" applyFont="1" applyFill="1" applyBorder="1" applyAlignment="1">
      <alignment horizontal="right" vertical="center"/>
    </xf>
    <xf numFmtId="180" fontId="56" fillId="22" borderId="18" xfId="15" applyFont="1" applyFill="1" applyBorder="1" applyAlignment="1">
      <alignment horizontal="right"/>
    </xf>
  </cellXfs>
  <cellStyles count="18">
    <cellStyle name="Komma" xfId="1" builtinId="3"/>
    <cellStyle name="Komma 14" xfId="2" xr:uid="{B5CC8008-3AC8-D94A-821B-BB69611A345E}"/>
    <cellStyle name="Komma 14 2" xfId="9" xr:uid="{3C5AA3E8-8275-422E-B49B-5598194118B5}"/>
    <cellStyle name="Komma 2" xfId="7" xr:uid="{70EA97B5-DA83-4656-B12E-2062CAFA7BE1}"/>
    <cellStyle name="Komma 2 2" xfId="10" xr:uid="{EACDF90B-4289-47E9-9B75-A42562B8596D}"/>
    <cellStyle name="Komma 3" xfId="8" xr:uid="{C6CB952B-09F1-4042-B535-419344F5ECE3}"/>
    <cellStyle name="Komma 4" xfId="15" xr:uid="{B948B164-B985-4D30-A7EC-5CA19D6F08CB}"/>
    <cellStyle name="Link" xfId="11" builtinId="8"/>
    <cellStyle name="Normal 2" xfId="17" xr:uid="{CEAA6AEE-64DF-4E50-A7FD-5B765FFAC101}"/>
    <cellStyle name="Prozent" xfId="3" builtinId="5"/>
    <cellStyle name="Prozent 2" xfId="5" xr:uid="{FC2EABE8-2E0B-4D39-BC8F-1C0F08C107EF}"/>
    <cellStyle name="Prozent 3" xfId="16" xr:uid="{36E68997-ADF5-4D6A-997D-7DFC60DC73AA}"/>
    <cellStyle name="Standard" xfId="0" builtinId="0"/>
    <cellStyle name="Standard 2" xfId="4" xr:uid="{FB4A506C-09E6-47B5-98F5-C3DC6AC64173}"/>
    <cellStyle name="Standard 3" xfId="12" xr:uid="{84860740-D0AC-4C50-8834-D621E5F917CA}"/>
    <cellStyle name="Standard 4" xfId="13" xr:uid="{33FB959F-ABD1-43FD-A24F-FC4CA645A540}"/>
    <cellStyle name="Standard 5" xfId="14" xr:uid="{9E0C3A44-5800-4FA3-956F-2B4B22DDD5D9}"/>
    <cellStyle name="Standard_Tabelle3" xfId="6" xr:uid="{F125783D-B3C9-4385-B12A-D33B4007FF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1.2909377188622265E-2"/>
          <c:w val="0.66031474317574834"/>
          <c:h val="0.9644992127312888"/>
        </c:manualLayout>
      </c:layout>
      <c:pie3DChart>
        <c:varyColors val="1"/>
        <c:ser>
          <c:idx val="0"/>
          <c:order val="0"/>
          <c:dPt>
            <c:idx val="0"/>
            <c:bubble3D val="0"/>
            <c:spPr>
              <a:solidFill>
                <a:schemeClr val="accent6">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0B57-4A99-B107-CAC65B6E350A}"/>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0B57-4A99-B107-CAC65B6E350A}"/>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B57-4A99-B107-CAC65B6E350A}"/>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A-0B57-4A99-B107-CAC65B6E350A}"/>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0B57-4A99-B107-CAC65B6E350A}"/>
              </c:ext>
            </c:extLst>
          </c:dPt>
          <c:dPt>
            <c:idx val="5"/>
            <c:bubble3D val="0"/>
            <c:spPr>
              <a:solidFill>
                <a:schemeClr val="accent3">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C-0B57-4A99-B107-CAC65B6E350A}"/>
              </c:ext>
            </c:extLst>
          </c:dPt>
          <c:dPt>
            <c:idx val="6"/>
            <c:bubble3D val="0"/>
            <c:spPr>
              <a:solidFill>
                <a:schemeClr val="accent4">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0B57-4A99-B107-CAC65B6E350A}"/>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0B57-4A99-B107-CAC65B6E350A}"/>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E-0B57-4A99-B107-CAC65B6E350A}"/>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0B57-4A99-B107-CAC65B6E350A}"/>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0B57-4A99-B107-CAC65B6E350A}"/>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0B57-4A99-B107-CAC65B6E350A}"/>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E-0B57-4A99-B107-CAC65B6E350A}"/>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0B57-4A99-B107-CAC65B6E350A}"/>
              </c:ext>
            </c:extLst>
          </c:dPt>
          <c:dPt>
            <c:idx val="14"/>
            <c:bubble3D val="0"/>
            <c:spPr>
              <a:solidFill>
                <a:srgbClr val="7030A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C-0B57-4A99-B107-CAC65B6E350A}"/>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0B57-4A99-B107-CAC65B6E350A}"/>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A-0B57-4A99-B107-CAC65B6E350A}"/>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0B57-4A99-B107-CAC65B6E350A}"/>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8-0B57-4A99-B107-CAC65B6E350A}"/>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0B57-4A99-B107-CAC65B6E350A}"/>
              </c:ext>
            </c:extLst>
          </c:dPt>
          <c:dLbls>
            <c:dLbl>
              <c:idx val="0"/>
              <c:layout>
                <c:manualLayout>
                  <c:x val="-7.3918596725874752E-2"/>
                  <c:y val="9.503957181527188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B57-4A99-B107-CAC65B6E350A}"/>
                </c:ext>
              </c:extLst>
            </c:dLbl>
            <c:dLbl>
              <c:idx val="1"/>
              <c:delete val="1"/>
              <c:extLst>
                <c:ext xmlns:c15="http://schemas.microsoft.com/office/drawing/2012/chart" uri="{CE6537A1-D6FC-4f65-9D91-7224C49458BB}"/>
                <c:ext xmlns:c16="http://schemas.microsoft.com/office/drawing/2014/chart" uri="{C3380CC4-5D6E-409C-BE32-E72D297353CC}">
                  <c16:uniqueId val="{00000002-0B57-4A99-B107-CAC65B6E350A}"/>
                </c:ext>
              </c:extLst>
            </c:dLbl>
            <c:dLbl>
              <c:idx val="2"/>
              <c:layout>
                <c:manualLayout>
                  <c:x val="2.5040068822860684E-3"/>
                  <c:y val="1.34164768378328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B57-4A99-B107-CAC65B6E350A}"/>
                </c:ext>
              </c:extLst>
            </c:dLbl>
            <c:dLbl>
              <c:idx val="3"/>
              <c:delete val="1"/>
              <c:extLst>
                <c:ext xmlns:c15="http://schemas.microsoft.com/office/drawing/2012/chart" uri="{CE6537A1-D6FC-4f65-9D91-7224C49458BB}"/>
                <c:ext xmlns:c16="http://schemas.microsoft.com/office/drawing/2014/chart" uri="{C3380CC4-5D6E-409C-BE32-E72D297353CC}">
                  <c16:uniqueId val="{0000000A-0B57-4A99-B107-CAC65B6E350A}"/>
                </c:ext>
              </c:extLst>
            </c:dLbl>
            <c:dLbl>
              <c:idx val="4"/>
              <c:layout>
                <c:manualLayout>
                  <c:x val="-3.3342990570172516E-2"/>
                  <c:y val="-5.221258593121846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B57-4A99-B107-CAC65B6E350A}"/>
                </c:ext>
              </c:extLst>
            </c:dLbl>
            <c:dLbl>
              <c:idx val="5"/>
              <c:layout>
                <c:manualLayout>
                  <c:x val="4.3599881313507978E-3"/>
                  <c:y val="-0.1089616235727260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0B57-4A99-B107-CAC65B6E350A}"/>
                </c:ext>
              </c:extLst>
            </c:dLbl>
            <c:dLbl>
              <c:idx val="6"/>
              <c:layout>
                <c:manualLayout>
                  <c:x val="8.2846866942111783E-2"/>
                  <c:y val="9.393096634311908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B57-4A99-B107-CAC65B6E350A}"/>
                </c:ext>
              </c:extLst>
            </c:dLbl>
            <c:dLbl>
              <c:idx val="7"/>
              <c:delete val="1"/>
              <c:extLst>
                <c:ext xmlns:c15="http://schemas.microsoft.com/office/drawing/2012/chart" uri="{CE6537A1-D6FC-4f65-9D91-7224C49458BB}"/>
                <c:ext xmlns:c16="http://schemas.microsoft.com/office/drawing/2014/chart" uri="{C3380CC4-5D6E-409C-BE32-E72D297353CC}">
                  <c16:uniqueId val="{00000010-0B57-4A99-B107-CAC65B6E350A}"/>
                </c:ext>
              </c:extLst>
            </c:dLbl>
            <c:dLbl>
              <c:idx val="8"/>
              <c:delete val="1"/>
              <c:extLst>
                <c:ext xmlns:c15="http://schemas.microsoft.com/office/drawing/2012/chart" uri="{CE6537A1-D6FC-4f65-9D91-7224C49458BB}"/>
                <c:ext xmlns:c16="http://schemas.microsoft.com/office/drawing/2014/chart" uri="{C3380CC4-5D6E-409C-BE32-E72D297353CC}">
                  <c16:uniqueId val="{0000000E-0B57-4A99-B107-CAC65B6E350A}"/>
                </c:ext>
              </c:extLst>
            </c:dLbl>
            <c:dLbl>
              <c:idx val="9"/>
              <c:delete val="1"/>
              <c:extLst>
                <c:ext xmlns:c15="http://schemas.microsoft.com/office/drawing/2012/chart" uri="{CE6537A1-D6FC-4f65-9D91-7224C49458BB}"/>
                <c:ext xmlns:c16="http://schemas.microsoft.com/office/drawing/2014/chart" uri="{C3380CC4-5D6E-409C-BE32-E72D297353CC}">
                  <c16:uniqueId val="{00000011-0B57-4A99-B107-CAC65B6E350A}"/>
                </c:ext>
              </c:extLst>
            </c:dLbl>
            <c:dLbl>
              <c:idx val="10"/>
              <c:delete val="1"/>
              <c:extLst>
                <c:ext xmlns:c15="http://schemas.microsoft.com/office/drawing/2012/chart" uri="{CE6537A1-D6FC-4f65-9D91-7224C49458BB}"/>
                <c:ext xmlns:c16="http://schemas.microsoft.com/office/drawing/2014/chart" uri="{C3380CC4-5D6E-409C-BE32-E72D297353CC}">
                  <c16:uniqueId val="{0000000F-0B57-4A99-B107-CAC65B6E350A}"/>
                </c:ext>
              </c:extLst>
            </c:dLbl>
            <c:dLbl>
              <c:idx val="11"/>
              <c:delete val="1"/>
              <c:extLst>
                <c:ext xmlns:c15="http://schemas.microsoft.com/office/drawing/2012/chart" uri="{CE6537A1-D6FC-4f65-9D91-7224C49458BB}"/>
                <c:ext xmlns:c16="http://schemas.microsoft.com/office/drawing/2014/chart" uri="{C3380CC4-5D6E-409C-BE32-E72D297353CC}">
                  <c16:uniqueId val="{0000001F-0B57-4A99-B107-CAC65B6E350A}"/>
                </c:ext>
              </c:extLst>
            </c:dLbl>
            <c:dLbl>
              <c:idx val="12"/>
              <c:delete val="1"/>
              <c:extLst>
                <c:ext xmlns:c15="http://schemas.microsoft.com/office/drawing/2012/chart" uri="{CE6537A1-D6FC-4f65-9D91-7224C49458BB}"/>
                <c:ext xmlns:c16="http://schemas.microsoft.com/office/drawing/2014/chart" uri="{C3380CC4-5D6E-409C-BE32-E72D297353CC}">
                  <c16:uniqueId val="{0000001E-0B57-4A99-B107-CAC65B6E350A}"/>
                </c:ext>
              </c:extLst>
            </c:dLbl>
            <c:dLbl>
              <c:idx val="13"/>
              <c:delete val="1"/>
              <c:extLst>
                <c:ext xmlns:c15="http://schemas.microsoft.com/office/drawing/2012/chart" uri="{CE6537A1-D6FC-4f65-9D91-7224C49458BB}"/>
                <c:ext xmlns:c16="http://schemas.microsoft.com/office/drawing/2014/chart" uri="{C3380CC4-5D6E-409C-BE32-E72D297353CC}">
                  <c16:uniqueId val="{0000001D-0B57-4A99-B107-CAC65B6E350A}"/>
                </c:ext>
              </c:extLst>
            </c:dLbl>
            <c:dLbl>
              <c:idx val="14"/>
              <c:delete val="1"/>
              <c:extLst>
                <c:ext xmlns:c15="http://schemas.microsoft.com/office/drawing/2012/chart" uri="{CE6537A1-D6FC-4f65-9D91-7224C49458BB}"/>
                <c:ext xmlns:c16="http://schemas.microsoft.com/office/drawing/2014/chart" uri="{C3380CC4-5D6E-409C-BE32-E72D297353CC}">
                  <c16:uniqueId val="{0000001C-0B57-4A99-B107-CAC65B6E350A}"/>
                </c:ext>
              </c:extLst>
            </c:dLbl>
            <c:dLbl>
              <c:idx val="15"/>
              <c:delete val="1"/>
              <c:extLst>
                <c:ext xmlns:c15="http://schemas.microsoft.com/office/drawing/2012/chart" uri="{CE6537A1-D6FC-4f65-9D91-7224C49458BB}"/>
                <c:ext xmlns:c16="http://schemas.microsoft.com/office/drawing/2014/chart" uri="{C3380CC4-5D6E-409C-BE32-E72D297353CC}">
                  <c16:uniqueId val="{0000001B-0B57-4A99-B107-CAC65B6E350A}"/>
                </c:ext>
              </c:extLst>
            </c:dLbl>
            <c:dLbl>
              <c:idx val="16"/>
              <c:delete val="1"/>
              <c:extLst>
                <c:ext xmlns:c15="http://schemas.microsoft.com/office/drawing/2012/chart" uri="{CE6537A1-D6FC-4f65-9D91-7224C49458BB}"/>
                <c:ext xmlns:c16="http://schemas.microsoft.com/office/drawing/2014/chart" uri="{C3380CC4-5D6E-409C-BE32-E72D297353CC}">
                  <c16:uniqueId val="{0000001A-0B57-4A99-B107-CAC65B6E350A}"/>
                </c:ext>
              </c:extLst>
            </c:dLbl>
            <c:dLbl>
              <c:idx val="17"/>
              <c:delete val="1"/>
              <c:extLst>
                <c:ext xmlns:c15="http://schemas.microsoft.com/office/drawing/2012/chart" uri="{CE6537A1-D6FC-4f65-9D91-7224C49458BB}"/>
                <c:ext xmlns:c16="http://schemas.microsoft.com/office/drawing/2014/chart" uri="{C3380CC4-5D6E-409C-BE32-E72D297353CC}">
                  <c16:uniqueId val="{00000019-0B57-4A99-B107-CAC65B6E350A}"/>
                </c:ext>
              </c:extLst>
            </c:dLbl>
            <c:dLbl>
              <c:idx val="18"/>
              <c:delete val="1"/>
              <c:extLst>
                <c:ext xmlns:c15="http://schemas.microsoft.com/office/drawing/2012/chart" uri="{CE6537A1-D6FC-4f65-9D91-7224C49458BB}"/>
                <c:ext xmlns:c16="http://schemas.microsoft.com/office/drawing/2014/chart" uri="{C3380CC4-5D6E-409C-BE32-E72D297353CC}">
                  <c16:uniqueId val="{00000018-0B57-4A99-B107-CAC65B6E350A}"/>
                </c:ext>
              </c:extLst>
            </c:dLbl>
            <c:dLbl>
              <c:idx val="19"/>
              <c:delete val="1"/>
              <c:extLst>
                <c:ext xmlns:c15="http://schemas.microsoft.com/office/drawing/2012/chart" uri="{CE6537A1-D6FC-4f65-9D91-7224C49458BB}"/>
                <c:ext xmlns:c16="http://schemas.microsoft.com/office/drawing/2014/chart" uri="{C3380CC4-5D6E-409C-BE32-E72D297353CC}">
                  <c16:uniqueId val="{00000017-0B57-4A99-B107-CAC65B6E350A}"/>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de-DE"/>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'Result-Dashboard'!$B$46:$B$65</c:f>
              <c:strCache>
                <c:ptCount val="20"/>
                <c:pt idx="0">
                  <c:v>Agriculture, Forestry and Fishing</c:v>
                </c:pt>
                <c:pt idx="1">
                  <c:v>Mining and Quarrying</c:v>
                </c:pt>
                <c:pt idx="2">
                  <c:v>Electricity, Gas, Steam and Air Conditioning Supply</c:v>
                </c:pt>
                <c:pt idx="3">
                  <c:v>Water Supply, Sewerage, Waste Management and Remediation Activities</c:v>
                </c:pt>
                <c:pt idx="4">
                  <c:v>Construction</c:v>
                </c:pt>
                <c:pt idx="5">
                  <c:v>Wholesale and Retail Trade</c:v>
                </c:pt>
                <c:pt idx="6">
                  <c:v>Transportation and Storage</c:v>
                </c:pt>
                <c:pt idx="7">
                  <c:v>Accommodation and Food Service Activities</c:v>
                </c:pt>
                <c:pt idx="8">
                  <c:v>Information and Communication</c:v>
                </c:pt>
                <c:pt idx="9">
                  <c:v>Financial and Insurance Activities</c:v>
                </c:pt>
                <c:pt idx="10">
                  <c:v>Real Estate Activities</c:v>
                </c:pt>
                <c:pt idx="11">
                  <c:v>Professional, Scientific and Technical Activities</c:v>
                </c:pt>
                <c:pt idx="12">
                  <c:v>Administrative and Support Service Activities</c:v>
                </c:pt>
                <c:pt idx="13">
                  <c:v>Public Administration and Defence, Compulsory Social Security</c:v>
                </c:pt>
                <c:pt idx="14">
                  <c:v>Education</c:v>
                </c:pt>
                <c:pt idx="15">
                  <c:v>Human Health and Social Work Activities</c:v>
                </c:pt>
                <c:pt idx="16">
                  <c:v>Arts, Entertainment and Recreation</c:v>
                </c:pt>
                <c:pt idx="17">
                  <c:v>Other Service Activities</c:v>
                </c:pt>
                <c:pt idx="18">
                  <c:v>Activities of Households as Employers</c:v>
                </c:pt>
                <c:pt idx="19">
                  <c:v>Activities of Extraterritorial Organisations and Bodies</c:v>
                </c:pt>
              </c:strCache>
            </c:strRef>
          </c:cat>
          <c:val>
            <c:numRef>
              <c:f>'Result-Dashboard'!$C$46:$C$65</c:f>
              <c:numCache>
                <c:formatCode>_(* #,##0.00_);_(* \(#,##0.00\);_(* "-"??_);_(@_)</c:formatCode>
                <c:ptCount val="20"/>
                <c:pt idx="0">
                  <c:v>1852325.6937364591</c:v>
                </c:pt>
                <c:pt idx="1">
                  <c:v>36073.042779843585</c:v>
                </c:pt>
                <c:pt idx="2">
                  <c:v>226213.389854062</c:v>
                </c:pt>
                <c:pt idx="3">
                  <c:v>2313.8342603584724</c:v>
                </c:pt>
                <c:pt idx="4">
                  <c:v>15277.364049469319</c:v>
                </c:pt>
                <c:pt idx="5">
                  <c:v>24961.523546381461</c:v>
                </c:pt>
                <c:pt idx="6">
                  <c:v>917433.54906972463</c:v>
                </c:pt>
                <c:pt idx="7">
                  <c:v>1441.7990713611846</c:v>
                </c:pt>
                <c:pt idx="8">
                  <c:v>1194.9169083982035</c:v>
                </c:pt>
                <c:pt idx="9">
                  <c:v>2405.9281706713309</c:v>
                </c:pt>
                <c:pt idx="10">
                  <c:v>31315.206024966577</c:v>
                </c:pt>
                <c:pt idx="11">
                  <c:v>599.7141410712776</c:v>
                </c:pt>
                <c:pt idx="12">
                  <c:v>174.57222544834329</c:v>
                </c:pt>
                <c:pt idx="13">
                  <c:v>356.67566687940047</c:v>
                </c:pt>
                <c:pt idx="14">
                  <c:v>7674.5176244121749</c:v>
                </c:pt>
                <c:pt idx="15">
                  <c:v>2057.5500599423717</c:v>
                </c:pt>
                <c:pt idx="16">
                  <c:v>1601.600340183081</c:v>
                </c:pt>
                <c:pt idx="17">
                  <c:v>7160.8836614888651</c:v>
                </c:pt>
                <c:pt idx="18">
                  <c:v>0</c:v>
                </c:pt>
                <c:pt idx="19">
                  <c:v>0</c:v>
                </c:pt>
              </c:numCache>
            </c:numRef>
          </c:val>
          <c:extLst>
            <c:ext xmlns:c16="http://schemas.microsoft.com/office/drawing/2014/chart" uri="{C3380CC4-5D6E-409C-BE32-E72D297353CC}">
              <c16:uniqueId val="{00000000-0B57-4A99-B107-CAC65B6E350A}"/>
            </c:ext>
          </c:extLst>
        </c:ser>
        <c:dLbls>
          <c:dLblPos val="ctr"/>
          <c:showLegendKey val="0"/>
          <c:showVal val="0"/>
          <c:showCatName val="0"/>
          <c:showSerName val="0"/>
          <c:showPercent val="1"/>
          <c:showBubbleSize val="0"/>
          <c:showLeaderLines val="1"/>
        </c:dLbls>
      </c:pie3DChart>
      <c:spPr>
        <a:noFill/>
        <a:ln>
          <a:noFill/>
        </a:ln>
        <a:effectLst/>
      </c:spPr>
    </c:plotArea>
    <c:legend>
      <c:legendPos val="r"/>
      <c:legendEntry>
        <c:idx val="0"/>
        <c:delete val="1"/>
      </c:legendEntry>
      <c:legendEntry>
        <c:idx val="2"/>
        <c:delete val="1"/>
      </c:legendEntry>
      <c:legendEntry>
        <c:idx val="3"/>
        <c:delete val="1"/>
      </c:legendEntry>
      <c:legendEntry>
        <c:idx val="4"/>
        <c:delete val="1"/>
      </c:legendEntry>
      <c:legendEntry>
        <c:idx val="5"/>
        <c:delete val="1"/>
      </c:legendEntry>
      <c:legendEntry>
        <c:idx val="7"/>
        <c:delete val="1"/>
      </c:legendEntry>
      <c:legendEntry>
        <c:idx val="9"/>
        <c:delete val="1"/>
      </c:legendEntry>
      <c:legendEntry>
        <c:idx val="10"/>
        <c:delete val="1"/>
      </c:legendEntry>
      <c:legendEntry>
        <c:idx val="11"/>
        <c:delete val="1"/>
      </c:legendEntry>
      <c:layout>
        <c:manualLayout>
          <c:xMode val="edge"/>
          <c:yMode val="edge"/>
          <c:x val="0.57794437664884801"/>
          <c:y val="6.155257115150628E-2"/>
          <c:w val="0.41850006796150163"/>
          <c:h val="0.8768948576969873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0" i="0" u="none" strike="noStrike" kern="1200" baseline="0">
              <a:solidFill>
                <a:schemeClr val="dk1">
                  <a:lumMod val="75000"/>
                  <a:lumOff val="2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1.2909377188622265E-2"/>
          <c:w val="0.98243323826458617"/>
          <c:h val="0.98709066232658282"/>
        </c:manualLayout>
      </c:layout>
      <c:pie3DChart>
        <c:varyColors val="1"/>
        <c:ser>
          <c:idx val="0"/>
          <c:order val="0"/>
          <c:dPt>
            <c:idx val="0"/>
            <c:bubble3D val="0"/>
            <c:spPr>
              <a:solidFill>
                <a:schemeClr val="accent6">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F20-49FF-B6A0-32C31DDED4C4}"/>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F20-49FF-B6A0-32C31DDED4C4}"/>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F20-49FF-B6A0-32C31DDED4C4}"/>
              </c:ext>
            </c:extLst>
          </c:dPt>
          <c:dPt>
            <c:idx val="3"/>
            <c:bubble3D val="0"/>
            <c:spPr>
              <a:solidFill>
                <a:schemeClr val="tx1">
                  <a:lumMod val="75000"/>
                  <a:lumOff val="2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EF20-49FF-B6A0-32C31DDED4C4}"/>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EF20-49FF-B6A0-32C31DDED4C4}"/>
              </c:ext>
            </c:extLst>
          </c:dPt>
          <c:dPt>
            <c:idx val="5"/>
            <c:bubble3D val="0"/>
            <c:spPr>
              <a:solidFill>
                <a:schemeClr val="tx1">
                  <a:lumMod val="50000"/>
                  <a:lumOff val="5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EF20-49FF-B6A0-32C31DDED4C4}"/>
              </c:ext>
            </c:extLst>
          </c:dPt>
          <c:dPt>
            <c:idx val="6"/>
            <c:bubble3D val="0"/>
            <c:spPr>
              <a:solidFill>
                <a:schemeClr val="accent4">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EF20-49FF-B6A0-32C31DDED4C4}"/>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EF20-49FF-B6A0-32C31DDED4C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EF20-49FF-B6A0-32C31DDED4C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EF20-49FF-B6A0-32C31DDED4C4}"/>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EF20-49FF-B6A0-32C31DDED4C4}"/>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EF20-49FF-B6A0-32C31DDED4C4}"/>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EF20-49FF-B6A0-32C31DDED4C4}"/>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EF20-49FF-B6A0-32C31DDED4C4}"/>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EF20-49FF-B6A0-32C31DDED4C4}"/>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EF20-49FF-B6A0-32C31DDED4C4}"/>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EF20-49FF-B6A0-32C31DDED4C4}"/>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EF20-49FF-B6A0-32C31DDED4C4}"/>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EF20-49FF-B6A0-32C31DDED4C4}"/>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EF20-49FF-B6A0-32C31DDED4C4}"/>
              </c:ext>
            </c:extLst>
          </c:dPt>
          <c:dLbls>
            <c:dLbl>
              <c:idx val="2"/>
              <c:layout>
                <c:manualLayout>
                  <c:x val="7.0706863567803216E-2"/>
                  <c:y val="-0.2294916517470522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20-49FF-B6A0-32C31DDED4C4}"/>
                </c:ext>
              </c:extLst>
            </c:dLbl>
            <c:dLbl>
              <c:idx val="4"/>
              <c:layout>
                <c:manualLayout>
                  <c:x val="0.13180593743451094"/>
                  <c:y val="-0.2150424207521232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F20-49FF-B6A0-32C31DDED4C4}"/>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lt1"/>
                    </a:solidFill>
                    <a:latin typeface="+mn-lt"/>
                    <a:ea typeface="+mn-ea"/>
                    <a:cs typeface="+mn-cs"/>
                  </a:defRPr>
                </a:pPr>
                <a:endParaRPr lang="de-DE"/>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'Result-Dashboard'!$B$46:$B$65</c:f>
              <c:strCache>
                <c:ptCount val="20"/>
                <c:pt idx="0">
                  <c:v>Agriculture, Forestry and Fishing</c:v>
                </c:pt>
                <c:pt idx="1">
                  <c:v>Mining and Quarrying</c:v>
                </c:pt>
                <c:pt idx="2">
                  <c:v>Electricity, Gas, Steam and Air Conditioning Supply</c:v>
                </c:pt>
                <c:pt idx="3">
                  <c:v>Water Supply, Sewerage, Waste Management and Remediation Activities</c:v>
                </c:pt>
                <c:pt idx="4">
                  <c:v>Construction</c:v>
                </c:pt>
                <c:pt idx="5">
                  <c:v>Wholesale and Retail Trade</c:v>
                </c:pt>
                <c:pt idx="6">
                  <c:v>Transportation and Storage</c:v>
                </c:pt>
                <c:pt idx="7">
                  <c:v>Accommodation and Food Service Activities</c:v>
                </c:pt>
                <c:pt idx="8">
                  <c:v>Information and Communication</c:v>
                </c:pt>
                <c:pt idx="9">
                  <c:v>Financial and Insurance Activities</c:v>
                </c:pt>
                <c:pt idx="10">
                  <c:v>Real Estate Activities</c:v>
                </c:pt>
                <c:pt idx="11">
                  <c:v>Professional, Scientific and Technical Activities</c:v>
                </c:pt>
                <c:pt idx="12">
                  <c:v>Administrative and Support Service Activities</c:v>
                </c:pt>
                <c:pt idx="13">
                  <c:v>Public Administration and Defence, Compulsory Social Security</c:v>
                </c:pt>
                <c:pt idx="14">
                  <c:v>Education</c:v>
                </c:pt>
                <c:pt idx="15">
                  <c:v>Human Health and Social Work Activities</c:v>
                </c:pt>
                <c:pt idx="16">
                  <c:v>Arts, Entertainment and Recreation</c:v>
                </c:pt>
                <c:pt idx="17">
                  <c:v>Other Service Activities</c:v>
                </c:pt>
                <c:pt idx="18">
                  <c:v>Activities of Households as Employers</c:v>
                </c:pt>
                <c:pt idx="19">
                  <c:v>Activities of Extraterritorial Organisations and Bodies</c:v>
                </c:pt>
              </c:strCache>
            </c:strRef>
          </c:cat>
          <c:val>
            <c:numRef>
              <c:f>'Result-Dashboard'!$G$46:$G$65</c:f>
              <c:numCache>
                <c:formatCode>_(* #,##0.00_);_(* \(#,##0.00\);_(* "-"??_);_(@_)</c:formatCode>
                <c:ptCount val="20"/>
                <c:pt idx="0">
                  <c:v>22721078.53753091</c:v>
                </c:pt>
                <c:pt idx="1">
                  <c:v>1743872.9205552619</c:v>
                </c:pt>
                <c:pt idx="2">
                  <c:v>11095400</c:v>
                </c:pt>
                <c:pt idx="3">
                  <c:v>266106.58434080455</c:v>
                </c:pt>
                <c:pt idx="4">
                  <c:v>74312.5</c:v>
                </c:pt>
                <c:pt idx="5">
                  <c:v>242356.77934070001</c:v>
                </c:pt>
                <c:pt idx="6">
                  <c:v>4896870</c:v>
                </c:pt>
                <c:pt idx="7">
                  <c:v>21300.68441615858</c:v>
                </c:pt>
                <c:pt idx="8">
                  <c:v>48204.367467647397</c:v>
                </c:pt>
                <c:pt idx="9">
                  <c:v>121200.64394550603</c:v>
                </c:pt>
                <c:pt idx="10">
                  <c:v>127990.24216293191</c:v>
                </c:pt>
                <c:pt idx="11">
                  <c:v>34423.799254852827</c:v>
                </c:pt>
                <c:pt idx="12">
                  <c:v>14342.592040066449</c:v>
                </c:pt>
                <c:pt idx="13">
                  <c:v>125947.67711188699</c:v>
                </c:pt>
                <c:pt idx="14">
                  <c:v>101159.27427117167</c:v>
                </c:pt>
                <c:pt idx="15">
                  <c:v>56084.780444029428</c:v>
                </c:pt>
                <c:pt idx="16">
                  <c:v>9504.0548388840471</c:v>
                </c:pt>
                <c:pt idx="17">
                  <c:v>10777.0622791882</c:v>
                </c:pt>
                <c:pt idx="18">
                  <c:v>0</c:v>
                </c:pt>
                <c:pt idx="19">
                  <c:v>0</c:v>
                </c:pt>
              </c:numCache>
            </c:numRef>
          </c:val>
          <c:extLst>
            <c:ext xmlns:c16="http://schemas.microsoft.com/office/drawing/2014/chart" uri="{C3380CC4-5D6E-409C-BE32-E72D297353CC}">
              <c16:uniqueId val="{00000032-EF20-49FF-B6A0-32C31DDED4C4}"/>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1.2909377188622265E-2"/>
          <c:w val="0.98243323826458617"/>
          <c:h val="0.98709066232658282"/>
        </c:manualLayout>
      </c:layout>
      <c:pie3DChart>
        <c:varyColors val="1"/>
        <c:ser>
          <c:idx val="0"/>
          <c:order val="0"/>
          <c:dPt>
            <c:idx val="0"/>
            <c:bubble3D val="0"/>
            <c:spPr>
              <a:solidFill>
                <a:schemeClr val="accent6">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45B3-48F6-A1AE-103E2829BE94}"/>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45B3-48F6-A1AE-103E2829BE94}"/>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45B3-48F6-A1AE-103E2829BE94}"/>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45B3-48F6-A1AE-103E2829BE94}"/>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45B3-48F6-A1AE-103E2829BE94}"/>
              </c:ext>
            </c:extLst>
          </c:dPt>
          <c:dPt>
            <c:idx val="5"/>
            <c:bubble3D val="0"/>
            <c:spPr>
              <a:solidFill>
                <a:schemeClr val="tx1">
                  <a:lumMod val="65000"/>
                  <a:lumOff val="3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45B3-48F6-A1AE-103E2829BE94}"/>
              </c:ext>
            </c:extLst>
          </c:dPt>
          <c:dPt>
            <c:idx val="6"/>
            <c:bubble3D val="0"/>
            <c:spPr>
              <a:solidFill>
                <a:schemeClr val="accent4">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45B3-48F6-A1AE-103E2829BE94}"/>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45B3-48F6-A1AE-103E2829BE9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45B3-48F6-A1AE-103E2829BE9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45B3-48F6-A1AE-103E2829BE94}"/>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45B3-48F6-A1AE-103E2829BE94}"/>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45B3-48F6-A1AE-103E2829BE94}"/>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45B3-48F6-A1AE-103E2829BE94}"/>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45B3-48F6-A1AE-103E2829BE94}"/>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45B3-48F6-A1AE-103E2829BE94}"/>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45B3-48F6-A1AE-103E2829BE94}"/>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45B3-48F6-A1AE-103E2829BE94}"/>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45B3-48F6-A1AE-103E2829BE94}"/>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45B3-48F6-A1AE-103E2829BE94}"/>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45B3-48F6-A1AE-103E2829BE94}"/>
              </c:ext>
            </c:extLst>
          </c:dPt>
          <c:dLbls>
            <c:dLbl>
              <c:idx val="3"/>
              <c:layout>
                <c:manualLayout>
                  <c:x val="3.209995799706248E-2"/>
                  <c:y val="4.662364083421179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5B3-48F6-A1AE-103E2829BE94}"/>
                </c:ext>
              </c:extLst>
            </c:dLbl>
            <c:dLbl>
              <c:idx val="4"/>
              <c:layout>
                <c:manualLayout>
                  <c:x val="0.14511951949359025"/>
                  <c:y val="9.821294272286972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5B3-48F6-A1AE-103E2829BE94}"/>
                </c:ext>
              </c:extLst>
            </c:dLbl>
            <c:dLbl>
              <c:idx val="5"/>
              <c:layout>
                <c:manualLayout>
                  <c:x val="7.6169763821169995E-2"/>
                  <c:y val="2.535966986409592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5B3-48F6-A1AE-103E2829BE94}"/>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lt1"/>
                    </a:solidFill>
                    <a:latin typeface="+mn-lt"/>
                    <a:ea typeface="+mn-ea"/>
                    <a:cs typeface="+mn-cs"/>
                  </a:defRPr>
                </a:pPr>
                <a:endParaRPr lang="de-DE"/>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'Result-Dashboard'!$B$46:$B$65</c:f>
              <c:strCache>
                <c:ptCount val="20"/>
                <c:pt idx="0">
                  <c:v>Agriculture, Forestry and Fishing</c:v>
                </c:pt>
                <c:pt idx="1">
                  <c:v>Mining and Quarrying</c:v>
                </c:pt>
                <c:pt idx="2">
                  <c:v>Electricity, Gas, Steam and Air Conditioning Supply</c:v>
                </c:pt>
                <c:pt idx="3">
                  <c:v>Water Supply, Sewerage, Waste Management and Remediation Activities</c:v>
                </c:pt>
                <c:pt idx="4">
                  <c:v>Construction</c:v>
                </c:pt>
                <c:pt idx="5">
                  <c:v>Wholesale and Retail Trade</c:v>
                </c:pt>
                <c:pt idx="6">
                  <c:v>Transportation and Storage</c:v>
                </c:pt>
                <c:pt idx="7">
                  <c:v>Accommodation and Food Service Activities</c:v>
                </c:pt>
                <c:pt idx="8">
                  <c:v>Information and Communication</c:v>
                </c:pt>
                <c:pt idx="9">
                  <c:v>Financial and Insurance Activities</c:v>
                </c:pt>
                <c:pt idx="10">
                  <c:v>Real Estate Activities</c:v>
                </c:pt>
                <c:pt idx="11">
                  <c:v>Professional, Scientific and Technical Activities</c:v>
                </c:pt>
                <c:pt idx="12">
                  <c:v>Administrative and Support Service Activities</c:v>
                </c:pt>
                <c:pt idx="13">
                  <c:v>Public Administration and Defence, Compulsory Social Security</c:v>
                </c:pt>
                <c:pt idx="14">
                  <c:v>Education</c:v>
                </c:pt>
                <c:pt idx="15">
                  <c:v>Human Health and Social Work Activities</c:v>
                </c:pt>
                <c:pt idx="16">
                  <c:v>Arts, Entertainment and Recreation</c:v>
                </c:pt>
                <c:pt idx="17">
                  <c:v>Other Service Activities</c:v>
                </c:pt>
                <c:pt idx="18">
                  <c:v>Activities of Households as Employers</c:v>
                </c:pt>
                <c:pt idx="19">
                  <c:v>Activities of Extraterritorial Organisations and Bodies</c:v>
                </c:pt>
              </c:strCache>
            </c:strRef>
          </c:cat>
          <c:val>
            <c:numRef>
              <c:f>'Result-Dashboard'!$E$46:$E$65</c:f>
              <c:numCache>
                <c:formatCode>_(* #,##0.00_);_(* \(#,##0.00\);_(* "-"??_);_(@_)</c:formatCode>
                <c:ptCount val="20"/>
                <c:pt idx="0">
                  <c:v>11837526.411165973</c:v>
                </c:pt>
                <c:pt idx="1">
                  <c:v>273119.73064030259</c:v>
                </c:pt>
                <c:pt idx="2">
                  <c:v>744795.43566782225</c:v>
                </c:pt>
                <c:pt idx="3">
                  <c:v>8211.918679121809</c:v>
                </c:pt>
                <c:pt idx="4">
                  <c:v>49264.313781123899</c:v>
                </c:pt>
                <c:pt idx="5">
                  <c:v>170644.33664687807</c:v>
                </c:pt>
                <c:pt idx="6">
                  <c:v>3716151.7427511443</c:v>
                </c:pt>
                <c:pt idx="7">
                  <c:v>11818.551484943113</c:v>
                </c:pt>
                <c:pt idx="8">
                  <c:v>4190.6253289559972</c:v>
                </c:pt>
                <c:pt idx="9">
                  <c:v>16248.178767098751</c:v>
                </c:pt>
                <c:pt idx="10">
                  <c:v>153696.78288543393</c:v>
                </c:pt>
                <c:pt idx="11">
                  <c:v>3859.036941822284</c:v>
                </c:pt>
                <c:pt idx="12">
                  <c:v>2148.7878220096618</c:v>
                </c:pt>
                <c:pt idx="13">
                  <c:v>1724.1797801938985</c:v>
                </c:pt>
                <c:pt idx="14">
                  <c:v>44560.829030176181</c:v>
                </c:pt>
                <c:pt idx="15">
                  <c:v>17219.44102205379</c:v>
                </c:pt>
                <c:pt idx="16">
                  <c:v>5376.6370894948195</c:v>
                </c:pt>
                <c:pt idx="17">
                  <c:v>37218.979740848183</c:v>
                </c:pt>
                <c:pt idx="18">
                  <c:v>0</c:v>
                </c:pt>
                <c:pt idx="19">
                  <c:v>0</c:v>
                </c:pt>
              </c:numCache>
            </c:numRef>
          </c:val>
          <c:extLst>
            <c:ext xmlns:c16="http://schemas.microsoft.com/office/drawing/2014/chart" uri="{C3380CC4-5D6E-409C-BE32-E72D297353CC}">
              <c16:uniqueId val="{00000032-45B3-48F6-A1AE-103E2829BE94}"/>
            </c:ext>
          </c:extLst>
        </c:ser>
        <c:dLbls>
          <c:dLblPos val="ctr"/>
          <c:showLegendKey val="0"/>
          <c:showVal val="0"/>
          <c:showCatName val="0"/>
          <c:showSerName val="0"/>
          <c:showPercent val="1"/>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series layoutId="clusteredColumn" uniqueId="{98D56CAE-818E-45B0-8BB6-DA0BEE4D9E58}">
          <cx:dataId val="0"/>
          <cx:layoutPr>
            <cx:aggregation/>
          </cx:layoutPr>
          <cx:axisId val="1"/>
        </cx:series>
        <cx:series layoutId="paretoLine" ownerIdx="0" uniqueId="{C64D3F07-15B8-4909-9DBD-4081F24FC60D}">
          <cx:axisId val="2"/>
        </cx:series>
      </cx:plotAreaRegion>
      <cx:axis id="0">
        <cx:catScaling gapWidth="0"/>
        <cx:tickLabels/>
      </cx:axis>
      <cx:axis id="1">
        <cx:valScaling/>
        <cx:majorGridlines/>
        <cx:tickLabels/>
      </cx:axis>
      <cx:axis id="2">
        <cx:valScaling max="1" min="0"/>
        <cx:units unit="percentage"/>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microsoft.com/office/2014/relationships/chartEx" Target="../charts/chartEx1.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160734</xdr:colOff>
      <xdr:row>57</xdr:row>
      <xdr:rowOff>0</xdr:rowOff>
    </xdr:from>
    <xdr:to>
      <xdr:col>7</xdr:col>
      <xdr:colOff>994172</xdr:colOff>
      <xdr:row>63</xdr:row>
      <xdr:rowOff>15595</xdr:rowOff>
    </xdr:to>
    <xdr:pic>
      <xdr:nvPicPr>
        <xdr:cNvPr id="6" name="Grafik 5">
          <a:extLst>
            <a:ext uri="{FF2B5EF4-FFF2-40B4-BE49-F238E27FC236}">
              <a16:creationId xmlns:a16="http://schemas.microsoft.com/office/drawing/2014/main" id="{EFEE23EF-688D-1E4A-65AE-E1F23C8898AB}"/>
            </a:ext>
          </a:extLst>
        </xdr:cNvPr>
        <xdr:cNvPicPr>
          <a:picLocks noChangeAspect="1"/>
        </xdr:cNvPicPr>
      </xdr:nvPicPr>
      <xdr:blipFill>
        <a:blip xmlns:r="http://schemas.openxmlformats.org/officeDocument/2006/relationships" r:embed="rId1"/>
        <a:srcRect r="25066" b="74173"/>
        <a:stretch/>
      </xdr:blipFill>
      <xdr:spPr>
        <a:xfrm>
          <a:off x="160734" y="10935891"/>
          <a:ext cx="5566172" cy="1158595"/>
        </a:xfrm>
        <a:prstGeom prst="rect">
          <a:avLst/>
        </a:prstGeom>
      </xdr:spPr>
    </xdr:pic>
    <xdr:clientData/>
  </xdr:twoCellAnchor>
  <xdr:twoCellAnchor>
    <xdr:from>
      <xdr:col>2</xdr:col>
      <xdr:colOff>348550</xdr:colOff>
      <xdr:row>61</xdr:row>
      <xdr:rowOff>186461</xdr:rowOff>
    </xdr:from>
    <xdr:to>
      <xdr:col>6</xdr:col>
      <xdr:colOff>210957</xdr:colOff>
      <xdr:row>66</xdr:row>
      <xdr:rowOff>152916</xdr:rowOff>
    </xdr:to>
    <xdr:grpSp>
      <xdr:nvGrpSpPr>
        <xdr:cNvPr id="7" name="Gruppieren 6">
          <a:extLst>
            <a:ext uri="{FF2B5EF4-FFF2-40B4-BE49-F238E27FC236}">
              <a16:creationId xmlns:a16="http://schemas.microsoft.com/office/drawing/2014/main" id="{951F1440-A734-107D-796A-999EB51551EC}"/>
            </a:ext>
          </a:extLst>
        </xdr:cNvPr>
        <xdr:cNvGrpSpPr/>
      </xdr:nvGrpSpPr>
      <xdr:grpSpPr>
        <a:xfrm>
          <a:off x="1271284" y="11884352"/>
          <a:ext cx="2910407" cy="918955"/>
          <a:chOff x="4271146" y="1223433"/>
          <a:chExt cx="3062161" cy="1176075"/>
        </a:xfrm>
      </xdr:grpSpPr>
      <xdr:cxnSp macro="">
        <xdr:nvCxnSpPr>
          <xdr:cNvPr id="8" name="Gerader Verbinder 7">
            <a:extLst>
              <a:ext uri="{FF2B5EF4-FFF2-40B4-BE49-F238E27FC236}">
                <a16:creationId xmlns:a16="http://schemas.microsoft.com/office/drawing/2014/main" id="{E761DF69-0902-A11D-2C21-91441CD8B89E}"/>
              </a:ext>
            </a:extLst>
          </xdr:cNvPr>
          <xdr:cNvCxnSpPr>
            <a:cxnSpLocks/>
          </xdr:cNvCxnSpPr>
        </xdr:nvCxnSpPr>
        <xdr:spPr>
          <a:xfrm>
            <a:off x="4944533" y="1680633"/>
            <a:ext cx="2159000" cy="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9" name="Gerader Verbinder 8">
            <a:extLst>
              <a:ext uri="{FF2B5EF4-FFF2-40B4-BE49-F238E27FC236}">
                <a16:creationId xmlns:a16="http://schemas.microsoft.com/office/drawing/2014/main" id="{0A952A3A-E6CB-6B05-FF71-6696FF41C5F1}"/>
              </a:ext>
            </a:extLst>
          </xdr:cNvPr>
          <xdr:cNvCxnSpPr>
            <a:cxnSpLocks/>
          </xdr:cNvCxnSpPr>
        </xdr:nvCxnSpPr>
        <xdr:spPr>
          <a:xfrm flipV="1">
            <a:off x="7103533" y="1325835"/>
            <a:ext cx="0" cy="354798"/>
          </a:xfrm>
          <a:prstGeom prst="line">
            <a:avLst/>
          </a:prstGeom>
          <a:ln w="28575">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pic>
        <xdr:nvPicPr>
          <xdr:cNvPr id="10" name="Grafik 9">
            <a:extLst>
              <a:ext uri="{FF2B5EF4-FFF2-40B4-BE49-F238E27FC236}">
                <a16:creationId xmlns:a16="http://schemas.microsoft.com/office/drawing/2014/main" id="{4AB138FF-F749-2C9C-88E8-F4F03C66F47A}"/>
              </a:ext>
            </a:extLst>
          </xdr:cNvPr>
          <xdr:cNvPicPr>
            <a:picLocks noChangeAspect="1"/>
          </xdr:cNvPicPr>
        </xdr:nvPicPr>
        <xdr:blipFill>
          <a:blip xmlns:r="http://schemas.openxmlformats.org/officeDocument/2006/relationships" r:embed="rId2"/>
          <a:stretch>
            <a:fillRect/>
          </a:stretch>
        </xdr:blipFill>
        <xdr:spPr>
          <a:xfrm>
            <a:off x="4271146" y="1756833"/>
            <a:ext cx="3062161" cy="642675"/>
          </a:xfrm>
          <a:prstGeom prst="rect">
            <a:avLst/>
          </a:prstGeom>
        </xdr:spPr>
      </xdr:pic>
      <xdr:cxnSp macro="">
        <xdr:nvCxnSpPr>
          <xdr:cNvPr id="11" name="Gerader Verbinder 10">
            <a:extLst>
              <a:ext uri="{FF2B5EF4-FFF2-40B4-BE49-F238E27FC236}">
                <a16:creationId xmlns:a16="http://schemas.microsoft.com/office/drawing/2014/main" id="{90F204FD-399E-1ECD-DFB6-27B9B545989D}"/>
              </a:ext>
            </a:extLst>
          </xdr:cNvPr>
          <xdr:cNvCxnSpPr>
            <a:cxnSpLocks/>
          </xdr:cNvCxnSpPr>
        </xdr:nvCxnSpPr>
        <xdr:spPr>
          <a:xfrm flipV="1">
            <a:off x="4944533" y="1223433"/>
            <a:ext cx="0" cy="45720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12" name="Gerader Verbinder 11">
            <a:extLst>
              <a:ext uri="{FF2B5EF4-FFF2-40B4-BE49-F238E27FC236}">
                <a16:creationId xmlns:a16="http://schemas.microsoft.com/office/drawing/2014/main" id="{E4412979-FF8D-BC82-576A-BCC5B1FC3BD6}"/>
              </a:ext>
            </a:extLst>
          </xdr:cNvPr>
          <xdr:cNvCxnSpPr>
            <a:cxnSpLocks/>
          </xdr:cNvCxnSpPr>
        </xdr:nvCxnSpPr>
        <xdr:spPr>
          <a:xfrm flipV="1">
            <a:off x="6383866" y="1223433"/>
            <a:ext cx="0" cy="45720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23813</xdr:colOff>
      <xdr:row>85</xdr:row>
      <xdr:rowOff>28445</xdr:rowOff>
    </xdr:from>
    <xdr:to>
      <xdr:col>6</xdr:col>
      <xdr:colOff>351235</xdr:colOff>
      <xdr:row>92</xdr:row>
      <xdr:rowOff>51124</xdr:rowOff>
    </xdr:to>
    <xdr:pic>
      <xdr:nvPicPr>
        <xdr:cNvPr id="14" name="Grafik 13">
          <a:extLst>
            <a:ext uri="{FF2B5EF4-FFF2-40B4-BE49-F238E27FC236}">
              <a16:creationId xmlns:a16="http://schemas.microsoft.com/office/drawing/2014/main" id="{746501E7-6A13-F9F2-A5FD-5A64670F5859}"/>
            </a:ext>
          </a:extLst>
        </xdr:cNvPr>
        <xdr:cNvPicPr>
          <a:picLocks noChangeAspect="1"/>
        </xdr:cNvPicPr>
      </xdr:nvPicPr>
      <xdr:blipFill>
        <a:blip xmlns:r="http://schemas.openxmlformats.org/officeDocument/2006/relationships" r:embed="rId3"/>
        <a:stretch>
          <a:fillRect/>
        </a:stretch>
      </xdr:blipFill>
      <xdr:spPr>
        <a:xfrm>
          <a:off x="184547" y="16298336"/>
          <a:ext cx="4137422" cy="1356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268432</xdr:colOff>
      <xdr:row>27</xdr:row>
      <xdr:rowOff>60614</xdr:rowOff>
    </xdr:from>
    <xdr:to>
      <xdr:col>11</xdr:col>
      <xdr:colOff>4057148</xdr:colOff>
      <xdr:row>39</xdr:row>
      <xdr:rowOff>285750</xdr:rowOff>
    </xdr:to>
    <mc:AlternateContent xmlns:mc="http://schemas.openxmlformats.org/markup-compatibility/2006">
      <mc:Choice xmlns:cx1="http://schemas.microsoft.com/office/drawing/2015/9/8/chartex" Requires="cx1">
        <xdr:graphicFrame macro="">
          <xdr:nvGraphicFramePr>
            <xdr:cNvPr id="11" name="Diagramm 10">
              <a:extLst>
                <a:ext uri="{FF2B5EF4-FFF2-40B4-BE49-F238E27FC236}">
                  <a16:creationId xmlns:a16="http://schemas.microsoft.com/office/drawing/2014/main" id="{1FF00B5E-DA91-409A-8654-E0E7CB1E87B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1679382" y="9833264"/>
              <a:ext cx="5836591" cy="4568536"/>
            </a:xfrm>
            <a:prstGeom prst="rect">
              <a:avLst/>
            </a:prstGeom>
            <a:solidFill>
              <a:prstClr val="white"/>
            </a:solidFill>
            <a:ln w="1">
              <a:solidFill>
                <a:prstClr val="green"/>
              </a:solidFill>
            </a:ln>
          </xdr:spPr>
          <xdr:txBody>
            <a:bodyPr vertOverflow="clip" horzOverflow="clip"/>
            <a:lstStyle/>
            <a:p>
              <a:r>
                <a:rPr lang="de-DE"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1</xdr:col>
      <xdr:colOff>51953</xdr:colOff>
      <xdr:row>3</xdr:row>
      <xdr:rowOff>200025</xdr:rowOff>
    </xdr:from>
    <xdr:to>
      <xdr:col>13</xdr:col>
      <xdr:colOff>1290204</xdr:colOff>
      <xdr:row>25</xdr:row>
      <xdr:rowOff>69273</xdr:rowOff>
    </xdr:to>
    <xdr:graphicFrame macro="">
      <xdr:nvGraphicFramePr>
        <xdr:cNvPr id="3" name="Diagramm 2">
          <a:extLst>
            <a:ext uri="{FF2B5EF4-FFF2-40B4-BE49-F238E27FC236}">
              <a16:creationId xmlns:a16="http://schemas.microsoft.com/office/drawing/2014/main" id="{B15C4B36-CF20-26C0-7DB8-1141CC2A85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311728</xdr:colOff>
      <xdr:row>27</xdr:row>
      <xdr:rowOff>69273</xdr:rowOff>
    </xdr:from>
    <xdr:to>
      <xdr:col>7</xdr:col>
      <xdr:colOff>1021772</xdr:colOff>
      <xdr:row>39</xdr:row>
      <xdr:rowOff>285750</xdr:rowOff>
    </xdr:to>
    <xdr:graphicFrame macro="">
      <xdr:nvGraphicFramePr>
        <xdr:cNvPr id="8" name="Diagramm 7">
          <a:extLst>
            <a:ext uri="{FF2B5EF4-FFF2-40B4-BE49-F238E27FC236}">
              <a16:creationId xmlns:a16="http://schemas.microsoft.com/office/drawing/2014/main" id="{82E9F325-8D43-4AFE-A99A-B7D0BC205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25977</xdr:colOff>
      <xdr:row>27</xdr:row>
      <xdr:rowOff>69273</xdr:rowOff>
    </xdr:from>
    <xdr:to>
      <xdr:col>2</xdr:col>
      <xdr:colOff>1246907</xdr:colOff>
      <xdr:row>39</xdr:row>
      <xdr:rowOff>285750</xdr:rowOff>
    </xdr:to>
    <xdr:graphicFrame macro="">
      <xdr:nvGraphicFramePr>
        <xdr:cNvPr id="9" name="Diagramm 8">
          <a:extLst>
            <a:ext uri="{FF2B5EF4-FFF2-40B4-BE49-F238E27FC236}">
              <a16:creationId xmlns:a16="http://schemas.microsoft.com/office/drawing/2014/main" id="{00DC25FF-6C32-4A0F-950B-0AE054C6DB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127</xdr:row>
      <xdr:rowOff>0</xdr:rowOff>
    </xdr:from>
    <xdr:ext cx="95250" cy="323850"/>
    <xdr:pic>
      <xdr:nvPicPr>
        <xdr:cNvPr id="2" name="Picture 1">
          <a:extLst>
            <a:ext uri="{FF2B5EF4-FFF2-40B4-BE49-F238E27FC236}">
              <a16:creationId xmlns:a16="http://schemas.microsoft.com/office/drawing/2014/main" id="{3DDE958D-B6B4-47C5-A92E-60FA1C3ECF22}"/>
            </a:ext>
          </a:extLst>
        </xdr:cNvPr>
        <xdr:cNvPicPr>
          <a:picLocks noChangeAspect="1"/>
        </xdr:cNvPicPr>
      </xdr:nvPicPr>
      <xdr:blipFill>
        <a:blip xmlns:r="http://schemas.openxmlformats.org/officeDocument/2006/relationships" r:embed="rId1"/>
        <a:stretch>
          <a:fillRect/>
        </a:stretch>
      </xdr:blipFill>
      <xdr:spPr>
        <a:xfrm>
          <a:off x="9477375" y="24050625"/>
          <a:ext cx="95250" cy="323850"/>
        </a:xfrm>
        <a:prstGeom prst="rect">
          <a:avLst/>
        </a:prstGeom>
      </xdr:spPr>
    </xdr:pic>
    <xdr:clientData/>
  </xdr:oneCellAnchor>
  <xdr:oneCellAnchor>
    <xdr:from>
      <xdr:col>7</xdr:col>
      <xdr:colOff>0</xdr:colOff>
      <xdr:row>134</xdr:row>
      <xdr:rowOff>0</xdr:rowOff>
    </xdr:from>
    <xdr:ext cx="95250" cy="323850"/>
    <xdr:pic>
      <xdr:nvPicPr>
        <xdr:cNvPr id="3" name="Picture 2">
          <a:extLst>
            <a:ext uri="{FF2B5EF4-FFF2-40B4-BE49-F238E27FC236}">
              <a16:creationId xmlns:a16="http://schemas.microsoft.com/office/drawing/2014/main" id="{D33823A3-CB28-42AF-9A9C-66AE75D80D66}"/>
            </a:ext>
          </a:extLst>
        </xdr:cNvPr>
        <xdr:cNvPicPr>
          <a:picLocks noChangeAspect="1"/>
        </xdr:cNvPicPr>
      </xdr:nvPicPr>
      <xdr:blipFill>
        <a:blip xmlns:r="http://schemas.openxmlformats.org/officeDocument/2006/relationships" r:embed="rId1"/>
        <a:stretch>
          <a:fillRect/>
        </a:stretch>
      </xdr:blipFill>
      <xdr:spPr>
        <a:xfrm>
          <a:off x="9477375" y="25384125"/>
          <a:ext cx="95250" cy="3238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696516</xdr:colOff>
      <xdr:row>38</xdr:row>
      <xdr:rowOff>23813</xdr:rowOff>
    </xdr:from>
    <xdr:to>
      <xdr:col>3</xdr:col>
      <xdr:colOff>756879</xdr:colOff>
      <xdr:row>46</xdr:row>
      <xdr:rowOff>1990</xdr:rowOff>
    </xdr:to>
    <xdr:pic>
      <xdr:nvPicPr>
        <xdr:cNvPr id="2" name="Grafik 1">
          <a:extLst>
            <a:ext uri="{FF2B5EF4-FFF2-40B4-BE49-F238E27FC236}">
              <a16:creationId xmlns:a16="http://schemas.microsoft.com/office/drawing/2014/main" id="{C1FBCB9E-DD36-C90D-86F9-BAC9C584DD64}"/>
            </a:ext>
          </a:extLst>
        </xdr:cNvPr>
        <xdr:cNvPicPr>
          <a:picLocks noChangeAspect="1"/>
        </xdr:cNvPicPr>
      </xdr:nvPicPr>
      <xdr:blipFill>
        <a:blip xmlns:r="http://schemas.openxmlformats.org/officeDocument/2006/relationships" r:embed="rId1"/>
        <a:stretch>
          <a:fillRect/>
        </a:stretch>
      </xdr:blipFill>
      <xdr:spPr>
        <a:xfrm>
          <a:off x="857250" y="7340204"/>
          <a:ext cx="1584363" cy="1502177"/>
        </a:xfrm>
        <a:prstGeom prst="rect">
          <a:avLst/>
        </a:prstGeom>
      </xdr:spPr>
    </xdr:pic>
    <xdr:clientData/>
  </xdr:twoCellAnchor>
  <xdr:twoCellAnchor editAs="oneCell">
    <xdr:from>
      <xdr:col>1</xdr:col>
      <xdr:colOff>619123</xdr:colOff>
      <xdr:row>62</xdr:row>
      <xdr:rowOff>53578</xdr:rowOff>
    </xdr:from>
    <xdr:to>
      <xdr:col>7</xdr:col>
      <xdr:colOff>950796</xdr:colOff>
      <xdr:row>71</xdr:row>
      <xdr:rowOff>160734</xdr:rowOff>
    </xdr:to>
    <xdr:pic>
      <xdr:nvPicPr>
        <xdr:cNvPr id="3" name="Grafik 2">
          <a:extLst>
            <a:ext uri="{FF2B5EF4-FFF2-40B4-BE49-F238E27FC236}">
              <a16:creationId xmlns:a16="http://schemas.microsoft.com/office/drawing/2014/main" id="{75B5B143-7DD7-CD01-0C4F-D183B55894E5}"/>
            </a:ext>
          </a:extLst>
        </xdr:cNvPr>
        <xdr:cNvPicPr>
          <a:picLocks noChangeAspect="1"/>
        </xdr:cNvPicPr>
      </xdr:nvPicPr>
      <xdr:blipFill>
        <a:blip xmlns:r="http://schemas.openxmlformats.org/officeDocument/2006/relationships" r:embed="rId2"/>
        <a:stretch>
          <a:fillRect/>
        </a:stretch>
      </xdr:blipFill>
      <xdr:spPr>
        <a:xfrm>
          <a:off x="779857" y="11941969"/>
          <a:ext cx="4903673" cy="1821656"/>
        </a:xfrm>
        <a:prstGeom prst="rect">
          <a:avLst/>
        </a:prstGeom>
      </xdr:spPr>
    </xdr:pic>
    <xdr:clientData/>
  </xdr:twoCellAnchor>
  <xdr:twoCellAnchor editAs="oneCell">
    <xdr:from>
      <xdr:col>1</xdr:col>
      <xdr:colOff>589359</xdr:colOff>
      <xdr:row>90</xdr:row>
      <xdr:rowOff>35718</xdr:rowOff>
    </xdr:from>
    <xdr:to>
      <xdr:col>7</xdr:col>
      <xdr:colOff>976890</xdr:colOff>
      <xdr:row>97</xdr:row>
      <xdr:rowOff>136921</xdr:rowOff>
    </xdr:to>
    <xdr:pic>
      <xdr:nvPicPr>
        <xdr:cNvPr id="4" name="Grafik 3">
          <a:extLst>
            <a:ext uri="{FF2B5EF4-FFF2-40B4-BE49-F238E27FC236}">
              <a16:creationId xmlns:a16="http://schemas.microsoft.com/office/drawing/2014/main" id="{4D8CEAE2-69C6-C44D-A788-84073036885B}"/>
            </a:ext>
          </a:extLst>
        </xdr:cNvPr>
        <xdr:cNvPicPr>
          <a:picLocks noChangeAspect="1"/>
        </xdr:cNvPicPr>
      </xdr:nvPicPr>
      <xdr:blipFill>
        <a:blip xmlns:r="http://schemas.openxmlformats.org/officeDocument/2006/relationships" r:embed="rId3"/>
        <a:stretch>
          <a:fillRect/>
        </a:stretch>
      </xdr:blipFill>
      <xdr:spPr>
        <a:xfrm>
          <a:off x="750093" y="17258109"/>
          <a:ext cx="4959531" cy="14347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cev2.com/en" TargetMode="External"/><Relationship Id="rId2" Type="http://schemas.openxmlformats.org/officeDocument/2006/relationships/hyperlink" Target="https://nacev2.com/en" TargetMode="External"/><Relationship Id="rId1" Type="http://schemas.openxmlformats.org/officeDocument/2006/relationships/hyperlink" Target="https://carbonaccountingfinancials.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kidb.adb.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nacev2.com/en" TargetMode="External"/><Relationship Id="rId2" Type="http://schemas.openxmlformats.org/officeDocument/2006/relationships/hyperlink" Target="https://nacev2.com/en" TargetMode="External"/><Relationship Id="rId1" Type="http://schemas.openxmlformats.org/officeDocument/2006/relationships/hyperlink" Target="https://carbonaccountingfinancials.com/" TargetMode="External"/><Relationship Id="rId5" Type="http://schemas.openxmlformats.org/officeDocument/2006/relationships/drawing" Target="../drawings/drawing4.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258F6-B903-4308-B4AE-13A3BFC7106D}">
  <dimension ref="B2:F126"/>
  <sheetViews>
    <sheetView tabSelected="1" view="pageBreakPreview" zoomScale="160" zoomScaleNormal="100" zoomScaleSheetLayoutView="160" workbookViewId="0"/>
  </sheetViews>
  <sheetFormatPr baseColWidth="10" defaultRowHeight="15"/>
  <cols>
    <col min="1" max="1" width="2.42578125" style="50" customWidth="1"/>
    <col min="2" max="7" width="11.42578125" style="50"/>
    <col min="8" max="8" width="17.140625" style="50" customWidth="1"/>
    <col min="9" max="16384" width="11.42578125" style="50"/>
  </cols>
  <sheetData>
    <row r="2" spans="2:2" ht="21">
      <c r="B2" s="51" t="s">
        <v>203</v>
      </c>
    </row>
    <row r="4" spans="2:2">
      <c r="B4" s="50" t="s">
        <v>839</v>
      </c>
    </row>
    <row r="5" spans="2:2">
      <c r="B5" s="50" t="s">
        <v>261</v>
      </c>
    </row>
    <row r="6" spans="2:2">
      <c r="B6" s="50" t="s">
        <v>262</v>
      </c>
    </row>
    <row r="7" spans="2:2">
      <c r="B7" s="50" t="s">
        <v>840</v>
      </c>
    </row>
    <row r="9" spans="2:2">
      <c r="B9" s="53" t="s">
        <v>251</v>
      </c>
    </row>
    <row r="10" spans="2:2">
      <c r="B10" s="50" t="s">
        <v>206</v>
      </c>
    </row>
    <row r="11" spans="2:2">
      <c r="B11" s="50" t="s">
        <v>207</v>
      </c>
    </row>
    <row r="12" spans="2:2">
      <c r="B12" s="50" t="s">
        <v>208</v>
      </c>
    </row>
    <row r="13" spans="2:2">
      <c r="B13" s="54" t="s">
        <v>204</v>
      </c>
    </row>
    <row r="15" spans="2:2">
      <c r="B15" s="50" t="s">
        <v>263</v>
      </c>
    </row>
    <row r="16" spans="2:2">
      <c r="B16" s="50" t="s">
        <v>209</v>
      </c>
    </row>
    <row r="17" spans="2:6">
      <c r="B17" s="50" t="s">
        <v>253</v>
      </c>
    </row>
    <row r="18" spans="2:6">
      <c r="B18" s="50" t="s">
        <v>210</v>
      </c>
    </row>
    <row r="19" spans="2:6">
      <c r="B19" s="50" t="s">
        <v>264</v>
      </c>
    </row>
    <row r="21" spans="2:6">
      <c r="B21" s="134" t="s">
        <v>21</v>
      </c>
      <c r="C21" s="133"/>
      <c r="D21" s="119"/>
    </row>
    <row r="22" spans="2:6">
      <c r="B22" s="50" t="s">
        <v>213</v>
      </c>
    </row>
    <row r="23" spans="2:6">
      <c r="B23" s="50" t="s">
        <v>265</v>
      </c>
      <c r="F23" s="54" t="s">
        <v>202</v>
      </c>
    </row>
    <row r="24" spans="2:6">
      <c r="B24" s="50" t="s">
        <v>266</v>
      </c>
    </row>
    <row r="25" spans="2:6">
      <c r="B25" s="50" t="s">
        <v>931</v>
      </c>
    </row>
    <row r="26" spans="2:6">
      <c r="B26" s="50" t="s">
        <v>932</v>
      </c>
    </row>
    <row r="27" spans="2:6">
      <c r="B27" s="50" t="s">
        <v>933</v>
      </c>
    </row>
    <row r="28" spans="2:6">
      <c r="B28" s="50" t="s">
        <v>934</v>
      </c>
    </row>
    <row r="30" spans="2:6">
      <c r="B30" s="135" t="s">
        <v>153</v>
      </c>
      <c r="C30" s="119"/>
      <c r="D30" s="119"/>
      <c r="E30" s="54"/>
    </row>
    <row r="31" spans="2:6">
      <c r="B31" s="50" t="s">
        <v>215</v>
      </c>
    </row>
    <row r="32" spans="2:6">
      <c r="B32" s="50" t="s">
        <v>254</v>
      </c>
      <c r="F32" s="54" t="s">
        <v>202</v>
      </c>
    </row>
    <row r="34" spans="2:5">
      <c r="B34" s="132" t="s">
        <v>926</v>
      </c>
      <c r="C34" s="119"/>
      <c r="D34" s="119"/>
    </row>
    <row r="35" spans="2:5">
      <c r="B35" s="50" t="s">
        <v>270</v>
      </c>
    </row>
    <row r="36" spans="2:5">
      <c r="B36" s="50" t="s">
        <v>216</v>
      </c>
    </row>
    <row r="37" spans="2:5">
      <c r="B37" s="50" t="s">
        <v>217</v>
      </c>
    </row>
    <row r="38" spans="2:5">
      <c r="E38" s="55"/>
    </row>
    <row r="39" spans="2:5">
      <c r="B39" s="136" t="s">
        <v>155</v>
      </c>
      <c r="C39" s="119"/>
      <c r="D39" s="119"/>
      <c r="E39" s="55"/>
    </row>
    <row r="40" spans="2:5">
      <c r="B40" s="50" t="s">
        <v>225</v>
      </c>
    </row>
    <row r="42" spans="2:5">
      <c r="B42" s="132" t="s">
        <v>922</v>
      </c>
      <c r="C42" s="119"/>
      <c r="D42" s="119"/>
    </row>
    <row r="43" spans="2:5">
      <c r="B43" s="50" t="s">
        <v>271</v>
      </c>
    </row>
    <row r="44" spans="2:5">
      <c r="B44" s="50" t="s">
        <v>935</v>
      </c>
    </row>
    <row r="45" spans="2:5">
      <c r="B45" s="50" t="s">
        <v>936</v>
      </c>
    </row>
    <row r="46" spans="2:5">
      <c r="B46" s="50" t="s">
        <v>940</v>
      </c>
    </row>
    <row r="47" spans="2:5">
      <c r="B47" s="50" t="s">
        <v>937</v>
      </c>
    </row>
    <row r="48" spans="2:5">
      <c r="B48" s="50" t="s">
        <v>938</v>
      </c>
    </row>
    <row r="49" spans="2:4">
      <c r="B49" s="50" t="s">
        <v>939</v>
      </c>
    </row>
    <row r="50" spans="2:4">
      <c r="B50" s="50" t="s">
        <v>947</v>
      </c>
    </row>
    <row r="52" spans="2:4">
      <c r="B52" s="132" t="s">
        <v>928</v>
      </c>
      <c r="C52" s="119"/>
      <c r="D52" s="119"/>
    </row>
    <row r="53" spans="2:4">
      <c r="B53" s="50" t="s">
        <v>272</v>
      </c>
    </row>
    <row r="54" spans="2:4">
      <c r="B54" s="50" t="s">
        <v>226</v>
      </c>
    </row>
    <row r="55" spans="2:4">
      <c r="B55" s="50" t="s">
        <v>273</v>
      </c>
    </row>
    <row r="56" spans="2:4">
      <c r="B56" s="50" t="s">
        <v>227</v>
      </c>
    </row>
    <row r="57" spans="2:4">
      <c r="B57" s="55" t="s">
        <v>218</v>
      </c>
    </row>
    <row r="68" spans="2:4">
      <c r="B68" s="132" t="s">
        <v>189</v>
      </c>
      <c r="C68" s="119"/>
      <c r="D68" s="119"/>
    </row>
    <row r="69" spans="2:4">
      <c r="B69" s="50" t="s">
        <v>941</v>
      </c>
    </row>
    <row r="70" spans="2:4">
      <c r="B70" s="50" t="s">
        <v>942</v>
      </c>
    </row>
    <row r="71" spans="2:4">
      <c r="B71" s="50" t="s">
        <v>943</v>
      </c>
    </row>
    <row r="72" spans="2:4">
      <c r="B72" s="50" t="s">
        <v>257</v>
      </c>
    </row>
    <row r="73" spans="2:4">
      <c r="B73" s="50" t="s">
        <v>258</v>
      </c>
    </row>
    <row r="74" spans="2:4">
      <c r="B74" s="50" t="s">
        <v>232</v>
      </c>
    </row>
    <row r="75" spans="2:4">
      <c r="B75" s="55" t="s">
        <v>276</v>
      </c>
    </row>
    <row r="77" spans="2:4">
      <c r="B77" s="132" t="s">
        <v>191</v>
      </c>
      <c r="C77" s="119"/>
      <c r="D77" s="119"/>
    </row>
    <row r="78" spans="2:4">
      <c r="B78" s="50" t="s">
        <v>231</v>
      </c>
    </row>
    <row r="80" spans="2:4">
      <c r="B80" s="132" t="s">
        <v>199</v>
      </c>
      <c r="C80" s="133"/>
      <c r="D80" s="133"/>
    </row>
    <row r="81" spans="2:5">
      <c r="B81" s="133"/>
      <c r="C81" s="133"/>
      <c r="D81" s="133"/>
    </row>
    <row r="82" spans="2:5">
      <c r="B82" s="50" t="s">
        <v>277</v>
      </c>
    </row>
    <row r="83" spans="2:5">
      <c r="B83" s="50" t="s">
        <v>278</v>
      </c>
    </row>
    <row r="84" spans="2:5">
      <c r="B84" s="50" t="s">
        <v>233</v>
      </c>
    </row>
    <row r="85" spans="2:5">
      <c r="B85" s="55" t="s">
        <v>218</v>
      </c>
    </row>
    <row r="94" spans="2:5">
      <c r="B94" s="132" t="s">
        <v>927</v>
      </c>
      <c r="C94" s="133"/>
      <c r="D94" s="133"/>
      <c r="E94" s="224"/>
    </row>
    <row r="95" spans="2:5">
      <c r="B95" s="50" t="s">
        <v>234</v>
      </c>
    </row>
    <row r="96" spans="2:5">
      <c r="B96" s="50" t="s">
        <v>235</v>
      </c>
    </row>
    <row r="97" spans="2:4">
      <c r="B97" s="50" t="s">
        <v>944</v>
      </c>
    </row>
    <row r="98" spans="2:4">
      <c r="B98" s="50" t="s">
        <v>945</v>
      </c>
    </row>
    <row r="99" spans="2:4">
      <c r="B99" s="50" t="s">
        <v>946</v>
      </c>
    </row>
    <row r="102" spans="2:4">
      <c r="B102" s="132" t="s">
        <v>201</v>
      </c>
      <c r="C102" s="133"/>
      <c r="D102" s="133"/>
    </row>
    <row r="103" spans="2:4">
      <c r="B103" s="133"/>
      <c r="C103" s="133"/>
      <c r="D103" s="133"/>
    </row>
    <row r="104" spans="2:4">
      <c r="B104" s="50" t="s">
        <v>239</v>
      </c>
    </row>
    <row r="105" spans="2:4">
      <c r="B105" s="50" t="s">
        <v>240</v>
      </c>
    </row>
    <row r="107" spans="2:4">
      <c r="B107" s="132" t="s">
        <v>198</v>
      </c>
      <c r="C107" s="119"/>
      <c r="D107" s="119"/>
    </row>
    <row r="108" spans="2:4">
      <c r="B108" s="119"/>
      <c r="C108" s="119"/>
      <c r="D108" s="119"/>
    </row>
    <row r="109" spans="2:4">
      <c r="B109" s="50" t="s">
        <v>241</v>
      </c>
    </row>
    <row r="110" spans="2:4">
      <c r="B110" s="50" t="s">
        <v>242</v>
      </c>
    </row>
    <row r="112" spans="2:4">
      <c r="B112" s="57" t="s">
        <v>243</v>
      </c>
    </row>
    <row r="113" spans="2:2">
      <c r="B113" s="57" t="s">
        <v>244</v>
      </c>
    </row>
    <row r="114" spans="2:2">
      <c r="B114" s="57" t="s">
        <v>255</v>
      </c>
    </row>
    <row r="116" spans="2:2">
      <c r="B116" s="53" t="s">
        <v>252</v>
      </c>
    </row>
    <row r="117" spans="2:2">
      <c r="B117" s="50" t="s">
        <v>245</v>
      </c>
    </row>
    <row r="118" spans="2:2">
      <c r="B118" s="50" t="s">
        <v>256</v>
      </c>
    </row>
    <row r="119" spans="2:2">
      <c r="B119" s="50" t="s">
        <v>279</v>
      </c>
    </row>
    <row r="121" spans="2:2">
      <c r="B121" s="50" t="s">
        <v>246</v>
      </c>
    </row>
    <row r="122" spans="2:2">
      <c r="B122" s="50" t="s">
        <v>247</v>
      </c>
    </row>
    <row r="123" spans="2:2">
      <c r="B123" s="50" t="s">
        <v>248</v>
      </c>
    </row>
    <row r="124" spans="2:2">
      <c r="B124" s="50" t="s">
        <v>249</v>
      </c>
    </row>
    <row r="126" spans="2:2">
      <c r="B126" s="50" t="s">
        <v>250</v>
      </c>
    </row>
  </sheetData>
  <mergeCells count="12">
    <mergeCell ref="B68:D68"/>
    <mergeCell ref="B77:D77"/>
    <mergeCell ref="B80:D81"/>
    <mergeCell ref="B102:D103"/>
    <mergeCell ref="B107:D108"/>
    <mergeCell ref="B94:E94"/>
    <mergeCell ref="B21:D21"/>
    <mergeCell ref="B30:D30"/>
    <mergeCell ref="B34:D34"/>
    <mergeCell ref="B39:D39"/>
    <mergeCell ref="B42:D42"/>
    <mergeCell ref="B52:D52"/>
  </mergeCells>
  <hyperlinks>
    <hyperlink ref="B13" r:id="rId1" xr:uid="{4304C3C7-CCA7-432F-B3EA-A317EFE8B591}"/>
    <hyperlink ref="F23" r:id="rId2" xr:uid="{7DB1DBB8-0FE0-4F81-95CA-00301FC1359D}"/>
    <hyperlink ref="F32" r:id="rId3" xr:uid="{AFFEB2EF-52FE-4E01-A524-77CF96082EDB}"/>
  </hyperlinks>
  <pageMargins left="0.7" right="0.7" top="0.78740157499999996" bottom="0.78740157499999996" header="0.3" footer="0.3"/>
  <pageSetup paperSize="9" scale="9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68216-20DF-7A4F-B1E1-603E02EBA782}">
  <sheetPr>
    <pageSetUpPr fitToPage="1"/>
  </sheetPr>
  <dimension ref="A1:M92"/>
  <sheetViews>
    <sheetView zoomScaleNormal="100" workbookViewId="0">
      <pane ySplit="1" topLeftCell="A2" activePane="bottomLeft" state="frozen"/>
      <selection pane="bottomLeft"/>
    </sheetView>
  </sheetViews>
  <sheetFormatPr baseColWidth="10" defaultRowHeight="15"/>
  <cols>
    <col min="1" max="1" width="5.5703125" customWidth="1"/>
    <col min="2" max="2" width="25.5703125" customWidth="1"/>
    <col min="3" max="3" width="18.5703125" customWidth="1"/>
    <col min="4" max="4" width="12.5703125" style="7" customWidth="1"/>
    <col min="5" max="5" width="18.5703125" style="113" bestFit="1" customWidth="1"/>
    <col min="6" max="6" width="12.5703125" style="49" customWidth="1"/>
    <col min="7" max="9" width="12.5703125" customWidth="1"/>
    <col min="10" max="10" width="18.5703125" customWidth="1"/>
    <col min="11" max="11" width="12.5703125" style="49" customWidth="1"/>
    <col min="12" max="12" width="12.5703125" customWidth="1"/>
  </cols>
  <sheetData>
    <row r="1" spans="1:13" ht="54" customHeight="1">
      <c r="A1" s="46" t="s">
        <v>21</v>
      </c>
      <c r="B1" s="47" t="s">
        <v>153</v>
      </c>
      <c r="C1" s="4" t="s">
        <v>926</v>
      </c>
      <c r="D1" s="6" t="s">
        <v>155</v>
      </c>
      <c r="E1" s="4" t="s">
        <v>922</v>
      </c>
      <c r="F1" s="4" t="s">
        <v>928</v>
      </c>
      <c r="G1" s="4" t="s">
        <v>189</v>
      </c>
      <c r="H1" s="4" t="s">
        <v>191</v>
      </c>
      <c r="I1" s="4" t="s">
        <v>199</v>
      </c>
      <c r="J1" s="4" t="s">
        <v>927</v>
      </c>
      <c r="K1" s="4" t="s">
        <v>929</v>
      </c>
      <c r="L1" s="4" t="s">
        <v>198</v>
      </c>
    </row>
    <row r="2" spans="1:13" ht="104.1" customHeight="1" thickBot="1">
      <c r="A2" s="215"/>
      <c r="B2" s="216" t="s">
        <v>150</v>
      </c>
      <c r="C2" s="18">
        <f>C3+C7+C13+C26+C28+C33+C37+C41+C47+C50+C54+C58+C60+C64+C71+C73+C75+C78+C83+C87+C90+C91</f>
        <v>6990215</v>
      </c>
      <c r="D2" s="219">
        <f>D3+D7+D13+D26+D28+D33+D37+D41+D47+D50+D54+D58+D60+D64+D71+D73+D75+D78+D83+D87+D90+D91</f>
        <v>1</v>
      </c>
      <c r="E2" s="220">
        <f>E3+E7+E13+E26+E28+E33+E37+E41+E47+E50+E54+E58+E60+E64+E71+E73+E75+E78+E83</f>
        <v>54758409.936513923</v>
      </c>
      <c r="F2" s="219"/>
      <c r="G2" s="221">
        <f>G3+G7+G13+G26+G28+G33+G37+G41+G47+G50+G54+G58+G60+G64+G71+G73+G75+G78+G83+G87+G90</f>
        <v>43081.61</v>
      </c>
      <c r="H2" s="219">
        <f>H3+H7+H13+H26+H28+H33+H37+H41+H47+H50+H54+H58+H60+H64+H71+H73+H75+H78+H83+H87+H90</f>
        <v>0.99999999999999989</v>
      </c>
      <c r="I2" s="221">
        <f>I3+I7+I13+I26+I28+I33+I37+I41+I47+I50+I54+I58+I60+I64+I71+I73+I75+I78+I83+I87+I90</f>
        <v>3252.1142868051065</v>
      </c>
      <c r="J2" s="43">
        <f>J3+J7+J13+J26+J28+J33+J37+J41+J47+J50+J54+J58+J60+J64+J71+J73+J75+J78+J83+J87+J90+J91</f>
        <v>35612977.134594396</v>
      </c>
      <c r="K2" s="219"/>
      <c r="L2" s="221">
        <f>L3+L7+L13+L26+L28+L33+L37+L41+L47+L50+L54+L58+L60+L64+L71+L73+L75+L78+L83+L87+L90</f>
        <v>17751.65485693152</v>
      </c>
      <c r="M2" s="44"/>
    </row>
    <row r="3" spans="1:13" ht="104.1" customHeight="1" thickTop="1" thickBot="1">
      <c r="A3" s="217" t="s">
        <v>0</v>
      </c>
      <c r="B3" s="218" t="s">
        <v>22</v>
      </c>
      <c r="C3" s="19">
        <v>180712</v>
      </c>
      <c r="D3" s="219">
        <f>C3/$C$2</f>
        <v>2.5852137595195571E-2</v>
      </c>
      <c r="E3" s="220">
        <f>'Source 2 - Assets'!Q18</f>
        <v>2216657.4477471272</v>
      </c>
      <c r="F3" s="219">
        <f>C3/E3</f>
        <v>8.1524549579667552E-2</v>
      </c>
      <c r="G3" s="221">
        <f>SUM(G4:G6)+('Source 1 - GDP'!AA39*'Source 3 - Emissions'!F62)+'Source 3 - Emissions'!E75+'Source 3 - Emissions'!E76</f>
        <v>22721.07853753091</v>
      </c>
      <c r="H3" s="219">
        <f>G3/$G$2</f>
        <v>0.52739622631398664</v>
      </c>
      <c r="I3" s="221">
        <f>F3*G3</f>
        <v>1852.325693736459</v>
      </c>
      <c r="J3" s="42">
        <f>'Source 4 - Loans COUNTRY'!E28</f>
        <v>1154863.3590994063</v>
      </c>
      <c r="K3" s="219">
        <f>J3/E3</f>
        <v>0.52099315583160477</v>
      </c>
      <c r="L3" s="221">
        <f>K3*G3</f>
        <v>11837.526411165973</v>
      </c>
    </row>
    <row r="4" spans="1:13" ht="104.1" customHeight="1" thickTop="1" thickBot="1">
      <c r="A4" s="1" t="s">
        <v>95</v>
      </c>
      <c r="B4" s="3" t="s">
        <v>54</v>
      </c>
      <c r="C4" s="17"/>
      <c r="D4" s="20">
        <f t="shared" ref="D4:D51" si="0">C4/$C$2</f>
        <v>0</v>
      </c>
      <c r="E4" s="112"/>
      <c r="F4" s="48"/>
      <c r="G4" s="34">
        <f>'Source 3 - Emissions'!E56+'Source 3 - Emissions'!E58+'Source 3 - Emissions'!E59+'Source 3 - Emissions'!E70</f>
        <v>22248.32</v>
      </c>
      <c r="H4" s="34"/>
      <c r="I4" s="34"/>
      <c r="J4" s="41"/>
      <c r="K4" s="48"/>
      <c r="L4" s="34"/>
    </row>
    <row r="5" spans="1:13" ht="104.1" customHeight="1" thickTop="1" thickBot="1">
      <c r="A5" s="2" t="s">
        <v>96</v>
      </c>
      <c r="B5" s="3" t="s">
        <v>23</v>
      </c>
      <c r="C5" s="17"/>
      <c r="D5" s="20">
        <f t="shared" si="0"/>
        <v>0</v>
      </c>
      <c r="E5" s="112"/>
      <c r="F5" s="48"/>
      <c r="G5" s="34"/>
      <c r="H5" s="34"/>
      <c r="I5" s="34"/>
      <c r="J5" s="41"/>
      <c r="K5" s="48"/>
      <c r="L5" s="34"/>
    </row>
    <row r="6" spans="1:13" ht="104.1" customHeight="1" thickTop="1" thickBot="1">
      <c r="A6" s="2" t="s">
        <v>97</v>
      </c>
      <c r="B6" s="3" t="s">
        <v>24</v>
      </c>
      <c r="C6" s="17"/>
      <c r="D6" s="20">
        <f t="shared" si="0"/>
        <v>0</v>
      </c>
      <c r="E6" s="112"/>
      <c r="F6" s="48"/>
      <c r="G6" s="34"/>
      <c r="H6" s="34"/>
      <c r="I6" s="34"/>
      <c r="J6" s="41"/>
      <c r="K6" s="48"/>
      <c r="L6" s="34"/>
    </row>
    <row r="7" spans="1:13" ht="104.1" customHeight="1" thickTop="1" thickBot="1">
      <c r="A7" s="217" t="s">
        <v>1</v>
      </c>
      <c r="B7" s="218" t="s">
        <v>25</v>
      </c>
      <c r="C7" s="19">
        <v>288712</v>
      </c>
      <c r="D7" s="219">
        <f t="shared" si="0"/>
        <v>4.1302306152242813E-2</v>
      </c>
      <c r="E7" s="220">
        <f>'Source 2 - Assets'!Q19</f>
        <v>13957154.701700879</v>
      </c>
      <c r="F7" s="219">
        <f>C7/E7</f>
        <v>2.0685591452591429E-2</v>
      </c>
      <c r="G7" s="221">
        <f>SUM(G8:G12)+('Source 1 - GDP'!AA40*'Source 3 - Emissions'!F62)+'Source 3 - Emissions'!E64</f>
        <v>1743.872920555262</v>
      </c>
      <c r="H7" s="219">
        <f>G7/$G$2</f>
        <v>4.0478360037038121E-2</v>
      </c>
      <c r="I7" s="221">
        <f>F7*G7</f>
        <v>36.073042779843583</v>
      </c>
      <c r="J7" s="42">
        <f>'Source 4 - Loans COUNTRY'!E58</f>
        <v>2185924.3799828119</v>
      </c>
      <c r="K7" s="219">
        <f>J7/E7</f>
        <v>0.15661676227723018</v>
      </c>
      <c r="L7" s="221">
        <f>K7*G7</f>
        <v>273.11973064030258</v>
      </c>
    </row>
    <row r="8" spans="1:13" ht="104.1" customHeight="1" thickTop="1" thickBot="1">
      <c r="A8" s="1" t="s">
        <v>98</v>
      </c>
      <c r="B8" s="3" t="s">
        <v>55</v>
      </c>
      <c r="C8" s="17"/>
      <c r="D8" s="20">
        <f t="shared" si="0"/>
        <v>0</v>
      </c>
      <c r="E8" s="112"/>
      <c r="F8" s="48"/>
      <c r="G8" s="34"/>
      <c r="H8" s="34"/>
      <c r="I8" s="34"/>
      <c r="J8" s="41"/>
      <c r="K8" s="48"/>
      <c r="L8" s="34"/>
    </row>
    <row r="9" spans="1:13" ht="104.1" customHeight="1" thickTop="1" thickBot="1">
      <c r="A9" s="2" t="s">
        <v>99</v>
      </c>
      <c r="B9" s="3" t="s">
        <v>56</v>
      </c>
      <c r="C9" s="17"/>
      <c r="D9" s="20">
        <f t="shared" si="0"/>
        <v>0</v>
      </c>
      <c r="E9" s="112"/>
      <c r="F9" s="48"/>
      <c r="G9" s="34">
        <f>'Source 3 - Emissions'!E68+'Source 3 - Emissions'!E83+'Source 3 - Emissions'!E107</f>
        <v>442.62</v>
      </c>
      <c r="H9" s="34"/>
      <c r="I9" s="34"/>
      <c r="J9" s="41"/>
      <c r="K9" s="48"/>
      <c r="L9" s="34"/>
    </row>
    <row r="10" spans="1:13" ht="104.1" customHeight="1" thickTop="1" thickBot="1">
      <c r="A10" s="2" t="s">
        <v>100</v>
      </c>
      <c r="B10" s="3" t="s">
        <v>57</v>
      </c>
      <c r="C10" s="17"/>
      <c r="D10" s="20">
        <f t="shared" si="0"/>
        <v>0</v>
      </c>
      <c r="E10" s="112"/>
      <c r="F10" s="48"/>
      <c r="G10" s="34"/>
      <c r="H10" s="34"/>
      <c r="I10" s="34"/>
      <c r="J10" s="41"/>
      <c r="K10" s="48"/>
      <c r="L10" s="34"/>
    </row>
    <row r="11" spans="1:13" ht="104.1" customHeight="1" thickTop="1" thickBot="1">
      <c r="A11" s="2" t="s">
        <v>101</v>
      </c>
      <c r="B11" s="3" t="s">
        <v>58</v>
      </c>
      <c r="C11" s="17"/>
      <c r="D11" s="45">
        <f t="shared" si="0"/>
        <v>0</v>
      </c>
      <c r="E11" s="112"/>
      <c r="F11" s="48"/>
      <c r="G11" s="34"/>
      <c r="H11" s="34"/>
      <c r="I11" s="34"/>
      <c r="J11" s="41"/>
      <c r="K11" s="48"/>
      <c r="L11" s="34"/>
    </row>
    <row r="12" spans="1:13" ht="104.1" customHeight="1" thickTop="1" thickBot="1">
      <c r="A12" s="2" t="s">
        <v>102</v>
      </c>
      <c r="B12" s="3" t="s">
        <v>59</v>
      </c>
      <c r="C12" s="17"/>
      <c r="D12" s="20">
        <f t="shared" si="0"/>
        <v>0</v>
      </c>
      <c r="E12" s="112"/>
      <c r="F12" s="48"/>
      <c r="G12" s="34"/>
      <c r="H12" s="34"/>
      <c r="I12" s="34"/>
      <c r="J12" s="41"/>
      <c r="K12" s="48"/>
      <c r="L12" s="34"/>
    </row>
    <row r="13" spans="1:13" ht="104.1" customHeight="1" thickTop="1" thickBot="1">
      <c r="A13" s="217" t="s">
        <v>2</v>
      </c>
      <c r="B13" s="218" t="s">
        <v>26</v>
      </c>
      <c r="C13" s="19">
        <v>417382</v>
      </c>
      <c r="D13" s="219">
        <f t="shared" si="0"/>
        <v>5.9709465302569376E-2</v>
      </c>
      <c r="E13" s="220">
        <f>'Source 2 - Assets'!Q20</f>
        <v>4707349.85070669</v>
      </c>
      <c r="F13" s="219">
        <f t="shared" ref="F13:F26" si="1">C13/E13</f>
        <v>8.8666025096337503E-2</v>
      </c>
      <c r="G13" s="221">
        <f>SUM(G14:G25)+(0.75*'Source 3 - Emissions'!E71)+'Source 3 - Emissions'!E65+(0.75*'Source 3 - Emissions'!E96)+'Source 3 - Emissions'!E98+'Source 3 - Emissions'!E99+(0.75*'Source 3 - Emissions'!E101)+'Source 3 - Emissions'!E109</f>
        <v>1370.6775</v>
      </c>
      <c r="H13" s="219">
        <f t="shared" ref="H13:H26" si="2">G13/$G$2</f>
        <v>3.1815837430402436E-2</v>
      </c>
      <c r="I13" s="221">
        <f>F13*G13</f>
        <v>121.53252561398514</v>
      </c>
      <c r="J13" s="42">
        <f>'Source 4 - Loans COUNTRY'!E68</f>
        <v>2245631.7549468563</v>
      </c>
      <c r="K13" s="219">
        <f t="shared" ref="K13:K26" si="3">J13/E13</f>
        <v>0.47704798372054952</v>
      </c>
      <c r="L13" s="221">
        <f t="shared" ref="L13:L26" si="4">K13*G13</f>
        <v>653.87893770612357</v>
      </c>
    </row>
    <row r="14" spans="1:13" ht="104.1" customHeight="1" thickTop="1" thickBot="1">
      <c r="A14" s="1" t="s">
        <v>166</v>
      </c>
      <c r="B14" s="3" t="s">
        <v>165</v>
      </c>
      <c r="C14" s="17"/>
      <c r="D14" s="20"/>
      <c r="E14" s="112"/>
      <c r="F14" s="112"/>
      <c r="G14" s="112"/>
      <c r="H14" s="112"/>
      <c r="I14" s="112"/>
      <c r="J14" s="41"/>
      <c r="K14" s="112"/>
      <c r="L14" s="112"/>
    </row>
    <row r="15" spans="1:13" ht="104.1" customHeight="1" thickTop="1" thickBot="1">
      <c r="A15" s="2" t="s">
        <v>168</v>
      </c>
      <c r="B15" s="3" t="s">
        <v>167</v>
      </c>
      <c r="C15" s="17"/>
      <c r="D15" s="20"/>
      <c r="E15" s="112"/>
      <c r="F15" s="112"/>
      <c r="G15" s="112"/>
      <c r="H15" s="112"/>
      <c r="I15" s="112"/>
      <c r="J15" s="41"/>
      <c r="K15" s="112"/>
      <c r="L15" s="112"/>
    </row>
    <row r="16" spans="1:13" ht="104.1" customHeight="1" thickTop="1" thickBot="1">
      <c r="A16" s="1" t="s">
        <v>170</v>
      </c>
      <c r="B16" s="3" t="s">
        <v>169</v>
      </c>
      <c r="C16" s="17"/>
      <c r="D16" s="20"/>
      <c r="E16" s="112"/>
      <c r="F16" s="112"/>
      <c r="G16" s="112"/>
      <c r="H16" s="112"/>
      <c r="I16" s="112"/>
      <c r="J16" s="41"/>
      <c r="K16" s="112"/>
      <c r="L16" s="112"/>
    </row>
    <row r="17" spans="1:12" ht="104.1" customHeight="1" thickTop="1" thickBot="1">
      <c r="A17" s="2" t="s">
        <v>103</v>
      </c>
      <c r="B17" s="3" t="s">
        <v>27</v>
      </c>
      <c r="C17" s="17"/>
      <c r="D17" s="20"/>
      <c r="E17" s="112"/>
      <c r="F17" s="112"/>
      <c r="G17" s="112"/>
      <c r="H17" s="112"/>
      <c r="I17" s="112"/>
      <c r="J17" s="41"/>
      <c r="K17" s="112"/>
      <c r="L17" s="112"/>
    </row>
    <row r="18" spans="1:12" ht="104.1" customHeight="1" thickTop="1" thickBot="1">
      <c r="A18" s="2" t="s">
        <v>104</v>
      </c>
      <c r="B18" s="3" t="s">
        <v>28</v>
      </c>
      <c r="C18" s="17"/>
      <c r="D18" s="20"/>
      <c r="E18" s="112"/>
      <c r="F18" s="112"/>
      <c r="G18" s="112"/>
      <c r="H18" s="112"/>
      <c r="I18" s="112"/>
      <c r="J18" s="41"/>
      <c r="K18" s="112"/>
      <c r="L18" s="112"/>
    </row>
    <row r="19" spans="1:12" ht="104.1" customHeight="1" thickTop="1" thickBot="1">
      <c r="A19" s="2" t="s">
        <v>105</v>
      </c>
      <c r="B19" s="3" t="s">
        <v>29</v>
      </c>
      <c r="C19" s="17"/>
      <c r="D19" s="20"/>
      <c r="E19" s="112"/>
      <c r="F19" s="112"/>
      <c r="G19" s="112"/>
      <c r="H19" s="112"/>
      <c r="I19" s="112"/>
      <c r="J19" s="41"/>
      <c r="K19" s="112"/>
      <c r="L19" s="112"/>
    </row>
    <row r="20" spans="1:12" ht="104.1" customHeight="1" thickTop="1" thickBot="1">
      <c r="A20" s="2" t="s">
        <v>172</v>
      </c>
      <c r="B20" s="3" t="s">
        <v>171</v>
      </c>
      <c r="C20" s="17"/>
      <c r="D20" s="20"/>
      <c r="E20" s="112"/>
      <c r="F20" s="112"/>
      <c r="G20" s="112">
        <f>'Source 3 - Emissions'!E66+'Source 3 - Emissions'!E79</f>
        <v>575.17999999999995</v>
      </c>
      <c r="H20" s="112">
        <f t="shared" si="2"/>
        <v>1.3350940227164211E-2</v>
      </c>
      <c r="I20" s="112"/>
      <c r="J20" s="41"/>
      <c r="K20" s="112"/>
      <c r="L20" s="112"/>
    </row>
    <row r="21" spans="1:12" ht="104.1" customHeight="1" thickTop="1" thickBot="1">
      <c r="A21" s="2" t="s">
        <v>174</v>
      </c>
      <c r="B21" s="3" t="s">
        <v>173</v>
      </c>
      <c r="C21" s="17"/>
      <c r="D21" s="20"/>
      <c r="E21" s="112"/>
      <c r="F21" s="112"/>
      <c r="G21" s="112">
        <f>'Source 3 - Emissions'!E97</f>
        <v>1.22</v>
      </c>
      <c r="H21" s="112">
        <f t="shared" si="2"/>
        <v>2.8318347434090787E-5</v>
      </c>
      <c r="I21" s="112"/>
      <c r="J21" s="41"/>
      <c r="K21" s="112"/>
      <c r="L21" s="112"/>
    </row>
    <row r="22" spans="1:12" ht="104.1" customHeight="1" thickTop="1" thickBot="1">
      <c r="A22" s="2" t="s">
        <v>106</v>
      </c>
      <c r="B22" s="3" t="s">
        <v>30</v>
      </c>
      <c r="C22" s="17"/>
      <c r="D22" s="20"/>
      <c r="E22" s="112"/>
      <c r="F22" s="112"/>
      <c r="G22" s="112"/>
      <c r="H22" s="112"/>
      <c r="I22" s="112"/>
      <c r="J22" s="41"/>
      <c r="K22" s="112"/>
      <c r="L22" s="112"/>
    </row>
    <row r="23" spans="1:12" ht="104.1" customHeight="1" thickTop="1" thickBot="1">
      <c r="A23" s="2" t="s">
        <v>107</v>
      </c>
      <c r="B23" s="3" t="s">
        <v>31</v>
      </c>
      <c r="C23" s="17"/>
      <c r="D23" s="20"/>
      <c r="E23" s="112"/>
      <c r="F23" s="112"/>
      <c r="G23" s="112"/>
      <c r="H23" s="112"/>
      <c r="I23" s="112"/>
      <c r="J23" s="41"/>
      <c r="K23" s="112"/>
      <c r="L23" s="112"/>
    </row>
    <row r="24" spans="1:12" ht="104.1" customHeight="1" thickTop="1" thickBot="1">
      <c r="A24" s="2" t="s">
        <v>176</v>
      </c>
      <c r="B24" s="3" t="s">
        <v>175</v>
      </c>
      <c r="C24" s="17"/>
      <c r="D24" s="20"/>
      <c r="E24" s="112"/>
      <c r="F24" s="112"/>
      <c r="G24" s="112"/>
      <c r="H24" s="112"/>
      <c r="I24" s="112"/>
      <c r="J24" s="41"/>
      <c r="K24" s="112"/>
      <c r="L24" s="112"/>
    </row>
    <row r="25" spans="1:12" ht="104.1" customHeight="1" thickTop="1" thickBot="1">
      <c r="A25" s="2" t="s">
        <v>178</v>
      </c>
      <c r="B25" s="3" t="s">
        <v>177</v>
      </c>
      <c r="C25" s="17"/>
      <c r="D25" s="20"/>
      <c r="E25" s="112"/>
      <c r="F25" s="112"/>
      <c r="G25" s="112"/>
      <c r="H25" s="112"/>
      <c r="I25" s="112"/>
      <c r="J25" s="41"/>
      <c r="K25" s="112"/>
      <c r="L25" s="112"/>
    </row>
    <row r="26" spans="1:12" ht="104.1" customHeight="1" thickTop="1" thickBot="1">
      <c r="A26" s="217" t="s">
        <v>3</v>
      </c>
      <c r="B26" s="218" t="s">
        <v>32</v>
      </c>
      <c r="C26" s="19">
        <v>54253</v>
      </c>
      <c r="D26" s="219">
        <f t="shared" si="0"/>
        <v>7.7612777289396678E-3</v>
      </c>
      <c r="E26" s="220">
        <f>'Source 2 - Assets'!Q21</f>
        <v>2661021.6865957589</v>
      </c>
      <c r="F26" s="219">
        <f t="shared" si="1"/>
        <v>2.0388033766611569E-2</v>
      </c>
      <c r="G26" s="221">
        <f>'Source 3 - Emissions'!E57+'Source 3 - Emissions'!E69+G27+'Source 3 - Emissions'!E80+'Source 3 - Emissions'!E90+'Source 3 - Emissions'!E93+'Source 3 - Emissions'!E94+'Source 3 - Emissions'!E100+'Source 3 - Emissions'!E104</f>
        <v>11095.4</v>
      </c>
      <c r="H26" s="219">
        <f t="shared" si="2"/>
        <v>0.25754376403295975</v>
      </c>
      <c r="I26" s="221">
        <f t="shared" ref="I17:I26" si="5">F26*G26</f>
        <v>226.213389854062</v>
      </c>
      <c r="J26" s="42">
        <f>'Source 4 - Loans COUNTRY'!E78</f>
        <v>178625.08845013351</v>
      </c>
      <c r="K26" s="219">
        <f t="shared" si="3"/>
        <v>6.7126506089714863E-2</v>
      </c>
      <c r="L26" s="221">
        <f t="shared" si="4"/>
        <v>744.79543566782229</v>
      </c>
    </row>
    <row r="27" spans="1:12" ht="104.1" customHeight="1" thickTop="1" thickBot="1">
      <c r="A27" s="1" t="s">
        <v>108</v>
      </c>
      <c r="B27" s="3" t="s">
        <v>32</v>
      </c>
      <c r="C27" s="17"/>
      <c r="D27" s="20">
        <f t="shared" si="0"/>
        <v>0</v>
      </c>
      <c r="E27" s="112"/>
      <c r="F27" s="48"/>
      <c r="G27" s="34"/>
      <c r="H27" s="34"/>
      <c r="I27" s="34"/>
      <c r="J27" s="41"/>
      <c r="K27" s="48"/>
      <c r="L27" s="34"/>
    </row>
    <row r="28" spans="1:12" ht="104.1" customHeight="1" thickTop="1" thickBot="1">
      <c r="A28" s="217" t="s">
        <v>4</v>
      </c>
      <c r="B28" s="218" t="s">
        <v>33</v>
      </c>
      <c r="C28" s="19">
        <v>5123</v>
      </c>
      <c r="D28" s="219">
        <f t="shared" si="0"/>
        <v>7.3288160664586137E-4</v>
      </c>
      <c r="E28" s="220">
        <f>'Source 2 - Assets'!Q22</f>
        <v>589179.63785648893</v>
      </c>
      <c r="F28" s="219">
        <f>C28/E28</f>
        <v>8.6951409567345723E-3</v>
      </c>
      <c r="G28" s="221">
        <f>SUM(G29:G32)+('Source 1 - GDP'!AA43*'Source 3 - Emissions'!F62)</f>
        <v>266.10658434080455</v>
      </c>
      <c r="H28" s="219">
        <f>G28/$G$2</f>
        <v>6.1768022211984314E-3</v>
      </c>
      <c r="I28" s="221">
        <f>F28*G28</f>
        <v>2.3138342603584725</v>
      </c>
      <c r="J28" s="42">
        <f>'Source 4 - Loans COUNTRY'!E88</f>
        <v>18181.794657419996</v>
      </c>
      <c r="K28" s="219">
        <f>J28/E28</f>
        <v>3.085950954375765E-2</v>
      </c>
      <c r="L28" s="221">
        <f>K28*G28</f>
        <v>8.2119186791218084</v>
      </c>
    </row>
    <row r="29" spans="1:12" ht="104.1" customHeight="1" thickTop="1" thickBot="1">
      <c r="A29" s="1" t="s">
        <v>109</v>
      </c>
      <c r="B29" s="3" t="s">
        <v>63</v>
      </c>
      <c r="C29" s="17"/>
      <c r="D29" s="20">
        <f t="shared" si="0"/>
        <v>0</v>
      </c>
      <c r="E29" s="112"/>
      <c r="F29" s="48"/>
      <c r="G29" s="34"/>
      <c r="H29" s="34"/>
      <c r="I29" s="34"/>
      <c r="J29" s="41"/>
      <c r="K29" s="48"/>
      <c r="L29" s="34"/>
    </row>
    <row r="30" spans="1:12" ht="104.1" customHeight="1" thickTop="1" thickBot="1">
      <c r="A30" s="2" t="s">
        <v>110</v>
      </c>
      <c r="B30" s="3" t="s">
        <v>60</v>
      </c>
      <c r="C30" s="17"/>
      <c r="D30" s="20">
        <f t="shared" si="0"/>
        <v>0</v>
      </c>
      <c r="E30" s="112"/>
      <c r="F30" s="48"/>
      <c r="G30" s="34">
        <f>'Source 3 - Emissions'!E77+'Source 3 - Emissions'!E85</f>
        <v>95.2</v>
      </c>
      <c r="H30" s="34"/>
      <c r="I30" s="34"/>
      <c r="J30" s="41"/>
      <c r="K30" s="48"/>
      <c r="L30" s="34"/>
    </row>
    <row r="31" spans="1:12" ht="104.1" customHeight="1" thickTop="1" thickBot="1">
      <c r="A31" s="2" t="s">
        <v>111</v>
      </c>
      <c r="B31" s="3" t="s">
        <v>61</v>
      </c>
      <c r="C31" s="17"/>
      <c r="D31" s="20">
        <f t="shared" si="0"/>
        <v>0</v>
      </c>
      <c r="E31" s="112"/>
      <c r="F31" s="48"/>
      <c r="G31" s="34">
        <f>'Source 3 - Emissions'!E73</f>
        <v>155.63</v>
      </c>
      <c r="H31" s="34"/>
      <c r="I31" s="34"/>
      <c r="J31" s="41"/>
      <c r="K31" s="48"/>
      <c r="L31" s="34"/>
    </row>
    <row r="32" spans="1:12" ht="104.1" customHeight="1" thickTop="1" thickBot="1">
      <c r="A32" s="2" t="s">
        <v>112</v>
      </c>
      <c r="B32" s="3" t="s">
        <v>62</v>
      </c>
      <c r="C32" s="17"/>
      <c r="D32" s="20">
        <f t="shared" si="0"/>
        <v>0</v>
      </c>
      <c r="E32" s="112"/>
      <c r="F32" s="48"/>
      <c r="G32" s="34"/>
      <c r="H32" s="34"/>
      <c r="I32" s="34"/>
      <c r="J32" s="41"/>
      <c r="K32" s="48"/>
      <c r="L32" s="34"/>
    </row>
    <row r="33" spans="1:12" ht="104.1" customHeight="1" thickTop="1" thickBot="1">
      <c r="A33" s="217" t="s">
        <v>5</v>
      </c>
      <c r="B33" s="218" t="s">
        <v>34</v>
      </c>
      <c r="C33" s="19">
        <v>698451</v>
      </c>
      <c r="D33" s="219">
        <f t="shared" si="0"/>
        <v>9.9918385915168564E-2</v>
      </c>
      <c r="E33" s="220">
        <f>'Source 2 - Assets'!Q23</f>
        <v>3397421.1630639872</v>
      </c>
      <c r="F33" s="219">
        <f>C33/E33</f>
        <v>0.2055826953671229</v>
      </c>
      <c r="G33" s="221">
        <f>SUM(G34:G36)+(0.25*'Source 3 - Emissions'!E71)+(0.25*'Source 3 - Emissions'!E96)+(0.25*'Source 3 - Emissions'!E101)</f>
        <v>74.3125</v>
      </c>
      <c r="H33" s="219">
        <f>G33/$G$2</f>
        <v>1.7249239292589111E-3</v>
      </c>
      <c r="I33" s="221">
        <f>F33*G33</f>
        <v>15.27736404946932</v>
      </c>
      <c r="J33" s="42">
        <f>'Source 4 - Loans COUNTRY'!E98</f>
        <v>2252267.4142817855</v>
      </c>
      <c r="K33" s="219">
        <f>J33/E33</f>
        <v>0.66293441589401381</v>
      </c>
      <c r="L33" s="221">
        <f>K33*G33</f>
        <v>49.264313781123903</v>
      </c>
    </row>
    <row r="34" spans="1:12" ht="104.1" customHeight="1" thickTop="1" thickBot="1">
      <c r="A34" s="1" t="s">
        <v>113</v>
      </c>
      <c r="B34" s="3" t="s">
        <v>66</v>
      </c>
      <c r="C34" s="17"/>
      <c r="D34" s="20">
        <f t="shared" si="0"/>
        <v>0</v>
      </c>
      <c r="E34" s="112"/>
      <c r="F34" s="48"/>
      <c r="G34" s="34"/>
      <c r="H34" s="34"/>
      <c r="I34" s="34"/>
      <c r="J34" s="41"/>
      <c r="K34" s="48"/>
      <c r="L34" s="34"/>
    </row>
    <row r="35" spans="1:12" ht="104.1" customHeight="1" thickTop="1" thickBot="1">
      <c r="A35" s="2" t="s">
        <v>114</v>
      </c>
      <c r="B35" s="3" t="s">
        <v>65</v>
      </c>
      <c r="C35" s="17"/>
      <c r="D35" s="20">
        <f t="shared" si="0"/>
        <v>0</v>
      </c>
      <c r="E35" s="112"/>
      <c r="F35" s="48"/>
      <c r="G35" s="34"/>
      <c r="H35" s="34"/>
      <c r="I35" s="34"/>
      <c r="J35" s="41"/>
      <c r="K35" s="48"/>
      <c r="L35" s="34"/>
    </row>
    <row r="36" spans="1:12" ht="104.1" customHeight="1" thickTop="1" thickBot="1">
      <c r="A36" s="2" t="s">
        <v>115</v>
      </c>
      <c r="B36" s="3" t="s">
        <v>64</v>
      </c>
      <c r="C36" s="17"/>
      <c r="D36" s="20">
        <f t="shared" si="0"/>
        <v>0</v>
      </c>
      <c r="E36" s="112"/>
      <c r="F36" s="48"/>
      <c r="G36" s="34"/>
      <c r="H36" s="34"/>
      <c r="I36" s="34"/>
      <c r="J36" s="41"/>
      <c r="K36" s="48"/>
      <c r="L36" s="34"/>
    </row>
    <row r="37" spans="1:12" ht="104.1" customHeight="1" thickTop="1" thickBot="1">
      <c r="A37" s="217" t="s">
        <v>6</v>
      </c>
      <c r="B37" s="218" t="s">
        <v>35</v>
      </c>
      <c r="C37" s="19">
        <v>899712</v>
      </c>
      <c r="D37" s="219">
        <f t="shared" si="0"/>
        <v>0.1287102041925749</v>
      </c>
      <c r="E37" s="220">
        <f>'Source 2 - Assets'!Q24</f>
        <v>8735496.543270478</v>
      </c>
      <c r="F37" s="219">
        <f>C37/E37</f>
        <v>0.10299494660015712</v>
      </c>
      <c r="G37" s="221">
        <f>SUM(G38:G40)+('Source 1 - GDP'!AA45*'Source 3 - Emissions'!F62)</f>
        <v>242.3567793407</v>
      </c>
      <c r="H37" s="219">
        <f>G37/$G$2</f>
        <v>5.6255274429321466E-3</v>
      </c>
      <c r="I37" s="221">
        <f>F37*G37</f>
        <v>24.961523546381461</v>
      </c>
      <c r="J37" s="42">
        <f>'Source 4 - Loans COUNTRY'!E108</f>
        <v>6150696.57619086</v>
      </c>
      <c r="K37" s="219">
        <f>J37/E37</f>
        <v>0.70410383035743307</v>
      </c>
      <c r="L37" s="221">
        <f>K37*G37</f>
        <v>170.64433664687806</v>
      </c>
    </row>
    <row r="38" spans="1:12" ht="104.1" customHeight="1" thickTop="1" thickBot="1">
      <c r="A38" s="1" t="s">
        <v>116</v>
      </c>
      <c r="B38" s="3" t="s">
        <v>67</v>
      </c>
      <c r="C38" s="17"/>
      <c r="D38" s="20">
        <f t="shared" si="0"/>
        <v>0</v>
      </c>
      <c r="E38" s="112"/>
      <c r="F38" s="48"/>
      <c r="G38" s="34"/>
      <c r="H38" s="34"/>
      <c r="I38" s="34"/>
      <c r="J38" s="41"/>
      <c r="K38" s="48"/>
      <c r="L38" s="34"/>
    </row>
    <row r="39" spans="1:12" ht="104.1" customHeight="1" thickTop="1" thickBot="1">
      <c r="A39" s="2" t="s">
        <v>117</v>
      </c>
      <c r="B39" s="3" t="s">
        <v>68</v>
      </c>
      <c r="C39" s="17"/>
      <c r="D39" s="20">
        <f t="shared" si="0"/>
        <v>0</v>
      </c>
      <c r="E39" s="112"/>
      <c r="F39" s="48"/>
      <c r="G39" s="34"/>
      <c r="H39" s="34"/>
      <c r="I39" s="34"/>
      <c r="J39" s="41"/>
      <c r="K39" s="48"/>
      <c r="L39" s="34"/>
    </row>
    <row r="40" spans="1:12" ht="104.1" customHeight="1" thickTop="1" thickBot="1">
      <c r="A40" s="2" t="s">
        <v>118</v>
      </c>
      <c r="B40" s="3" t="s">
        <v>69</v>
      </c>
      <c r="C40" s="17"/>
      <c r="D40" s="20">
        <f t="shared" si="0"/>
        <v>0</v>
      </c>
      <c r="E40" s="112"/>
      <c r="F40" s="48"/>
      <c r="G40" s="34"/>
      <c r="H40" s="34"/>
      <c r="I40" s="34"/>
      <c r="J40" s="41"/>
      <c r="K40" s="48"/>
      <c r="L40" s="34"/>
    </row>
    <row r="41" spans="1:12" ht="104.1" customHeight="1" thickTop="1" thickBot="1">
      <c r="A41" s="217" t="s">
        <v>7</v>
      </c>
      <c r="B41" s="218" t="s">
        <v>36</v>
      </c>
      <c r="C41" s="19">
        <v>245823</v>
      </c>
      <c r="D41" s="219">
        <f t="shared" si="0"/>
        <v>3.5166729492583558E-2</v>
      </c>
      <c r="E41" s="220">
        <f>'Source 2 - Assets'!Q25</f>
        <v>1312098.5985640192</v>
      </c>
      <c r="F41" s="219">
        <f>C41/E41</f>
        <v>0.18735101178298069</v>
      </c>
      <c r="G41" s="221">
        <f>SUM(G42:G46)+'Source 3 - Emissions'!E61+'Source 3 - Emissions'!E72+'Source 3 - Emissions'!E95</f>
        <v>4896.87</v>
      </c>
      <c r="H41" s="219">
        <f>G41/$G$2</f>
        <v>0.11366497213080012</v>
      </c>
      <c r="I41" s="221">
        <f>F41*G41</f>
        <v>917.43354906972468</v>
      </c>
      <c r="J41" s="42">
        <f>'Source 4 - Loans COUNTRY'!E118</f>
        <v>995729.41362850426</v>
      </c>
      <c r="K41" s="219">
        <f>J41/E41</f>
        <v>0.7588830707678873</v>
      </c>
      <c r="L41" s="221">
        <f>K41*G41</f>
        <v>3716.1517427511444</v>
      </c>
    </row>
    <row r="42" spans="1:12" ht="104.1" customHeight="1" thickTop="1" thickBot="1">
      <c r="A42" s="1" t="s">
        <v>119</v>
      </c>
      <c r="B42" s="3" t="s">
        <v>70</v>
      </c>
      <c r="C42" s="17"/>
      <c r="D42" s="20">
        <f t="shared" si="0"/>
        <v>0</v>
      </c>
      <c r="E42" s="112"/>
      <c r="F42" s="48"/>
      <c r="G42" s="34">
        <f>'Source 3 - Emissions'!E60+'Source 3 - Emissions'!E67+'Source 3 - Emissions'!E74+'Source 3 - Emissions'!E81+'Source 3 - Emissions'!E87+'Source 3 - Emissions'!E102</f>
        <v>2979.44</v>
      </c>
      <c r="H42" s="34"/>
      <c r="I42" s="34"/>
      <c r="J42" s="41"/>
      <c r="K42" s="48"/>
      <c r="L42" s="34"/>
    </row>
    <row r="43" spans="1:12" ht="104.1" customHeight="1" thickTop="1" thickBot="1">
      <c r="A43" s="2" t="s">
        <v>120</v>
      </c>
      <c r="B43" s="3" t="s">
        <v>71</v>
      </c>
      <c r="C43" s="17"/>
      <c r="D43" s="20">
        <f t="shared" si="0"/>
        <v>0</v>
      </c>
      <c r="E43" s="112"/>
      <c r="F43" s="48"/>
      <c r="G43" s="34"/>
      <c r="H43" s="34"/>
      <c r="I43" s="34"/>
      <c r="J43" s="41"/>
      <c r="K43" s="48"/>
      <c r="L43" s="34"/>
    </row>
    <row r="44" spans="1:12" ht="104.1" customHeight="1" thickTop="1" thickBot="1">
      <c r="A44" s="2" t="s">
        <v>121</v>
      </c>
      <c r="B44" s="3" t="s">
        <v>72</v>
      </c>
      <c r="C44" s="17"/>
      <c r="D44" s="20">
        <f t="shared" si="0"/>
        <v>0</v>
      </c>
      <c r="E44" s="112"/>
      <c r="F44" s="48"/>
      <c r="G44" s="34">
        <f>'Source 3 - Emissions'!E84+'Source 3 - Emissions'!E105</f>
        <v>30.53</v>
      </c>
      <c r="H44" s="34"/>
      <c r="I44" s="34"/>
      <c r="J44" s="41"/>
      <c r="K44" s="48"/>
      <c r="L44" s="34"/>
    </row>
    <row r="45" spans="1:12" ht="104.1" customHeight="1" thickTop="1" thickBot="1">
      <c r="A45" s="2" t="s">
        <v>122</v>
      </c>
      <c r="B45" s="3" t="s">
        <v>73</v>
      </c>
      <c r="C45" s="17"/>
      <c r="D45" s="20">
        <f t="shared" si="0"/>
        <v>0</v>
      </c>
      <c r="E45" s="112"/>
      <c r="F45" s="48"/>
      <c r="G45" s="34"/>
      <c r="H45" s="34"/>
      <c r="I45" s="34"/>
      <c r="J45" s="41"/>
      <c r="K45" s="48"/>
      <c r="L45" s="34"/>
    </row>
    <row r="46" spans="1:12" ht="104.1" customHeight="1" thickTop="1" thickBot="1">
      <c r="A46" s="2" t="s">
        <v>123</v>
      </c>
      <c r="B46" s="3" t="s">
        <v>74</v>
      </c>
      <c r="C46" s="17"/>
      <c r="D46" s="20">
        <f t="shared" si="0"/>
        <v>0</v>
      </c>
      <c r="E46" s="112"/>
      <c r="F46" s="48"/>
      <c r="G46" s="34"/>
      <c r="H46" s="34"/>
      <c r="I46" s="34"/>
      <c r="J46" s="41"/>
      <c r="K46" s="48"/>
      <c r="L46" s="34"/>
    </row>
    <row r="47" spans="1:12" ht="104.1" customHeight="1" thickTop="1" thickBot="1">
      <c r="A47" s="217" t="s">
        <v>8</v>
      </c>
      <c r="B47" s="218" t="s">
        <v>37</v>
      </c>
      <c r="C47" s="19">
        <v>63828</v>
      </c>
      <c r="D47" s="219">
        <f t="shared" si="0"/>
        <v>9.131049617214922E-3</v>
      </c>
      <c r="E47" s="220">
        <f>'Source 2 - Assets'!Q26</f>
        <v>942974.72645131266</v>
      </c>
      <c r="F47" s="219">
        <f>C47/E47</f>
        <v>6.7687922284198718E-2</v>
      </c>
      <c r="G47" s="221">
        <f>SUM(G48:G49)+('Source 1 - GDP'!AA47*'Source 3 - Emissions'!F62)</f>
        <v>21.300684416158578</v>
      </c>
      <c r="H47" s="219">
        <f>G47/$G$2</f>
        <v>4.9442637859073923E-4</v>
      </c>
      <c r="I47" s="221">
        <f>F47*G47</f>
        <v>1.4417990713611846</v>
      </c>
      <c r="J47" s="42">
        <f>'Source 4 - Loans COUNTRY'!E128</f>
        <v>523203.62744357454</v>
      </c>
      <c r="K47" s="219">
        <f>J47/E47</f>
        <v>0.55484374370513778</v>
      </c>
      <c r="L47" s="221">
        <f>K47*G47</f>
        <v>11.818551484943113</v>
      </c>
    </row>
    <row r="48" spans="1:12" ht="104.1" customHeight="1" thickTop="1" thickBot="1">
      <c r="A48" s="1" t="s">
        <v>124</v>
      </c>
      <c r="B48" s="3" t="s">
        <v>76</v>
      </c>
      <c r="C48" s="17"/>
      <c r="D48" s="20">
        <f t="shared" si="0"/>
        <v>0</v>
      </c>
      <c r="E48" s="112"/>
      <c r="F48" s="48"/>
      <c r="G48" s="34"/>
      <c r="H48" s="34"/>
      <c r="I48" s="34"/>
      <c r="J48" s="41"/>
      <c r="K48" s="48"/>
      <c r="L48" s="34"/>
    </row>
    <row r="49" spans="1:12" ht="104.1" customHeight="1" thickTop="1" thickBot="1">
      <c r="A49" s="2" t="s">
        <v>125</v>
      </c>
      <c r="B49" s="3" t="s">
        <v>75</v>
      </c>
      <c r="C49" s="17"/>
      <c r="D49" s="20">
        <f t="shared" si="0"/>
        <v>0</v>
      </c>
      <c r="E49" s="112"/>
      <c r="F49" s="48"/>
      <c r="G49" s="34"/>
      <c r="H49" s="34"/>
      <c r="I49" s="34"/>
      <c r="J49" s="41"/>
      <c r="K49" s="48"/>
      <c r="L49" s="34"/>
    </row>
    <row r="50" spans="1:12" ht="104.1" customHeight="1" thickTop="1" thickBot="1">
      <c r="A50" s="217" t="s">
        <v>9</v>
      </c>
      <c r="B50" s="218" t="s">
        <v>38</v>
      </c>
      <c r="C50" s="19">
        <v>37812</v>
      </c>
      <c r="D50" s="219">
        <f t="shared" si="0"/>
        <v>5.4092756803617624E-3</v>
      </c>
      <c r="E50" s="220">
        <f>'Source 2 - Assets'!Q27</f>
        <v>1525380.995009965</v>
      </c>
      <c r="F50" s="219">
        <f>C50/E50</f>
        <v>2.4788561102895464E-2</v>
      </c>
      <c r="G50" s="221">
        <f>SUM(G51:G53)+('Source 1 - GDP'!AA48*'Source 3 - Emissions'!F62)</f>
        <v>48.204367467647394</v>
      </c>
      <c r="H50" s="219">
        <f>G50/$G$2</f>
        <v>1.118908217860182E-3</v>
      </c>
      <c r="I50" s="221">
        <f>F50*G50</f>
        <v>1.1949169083982036</v>
      </c>
      <c r="J50" s="42">
        <f>'Source 4 - Loans COUNTRY'!E138</f>
        <v>132608.32098433998</v>
      </c>
      <c r="K50" s="219">
        <f>J50/E50</f>
        <v>8.6934556952096856E-2</v>
      </c>
      <c r="L50" s="221">
        <f>K50*G50</f>
        <v>4.1906253289559974</v>
      </c>
    </row>
    <row r="51" spans="1:12" ht="104.1" customHeight="1" thickTop="1" thickBot="1">
      <c r="A51" s="1" t="s">
        <v>180</v>
      </c>
      <c r="B51" s="3" t="s">
        <v>179</v>
      </c>
      <c r="C51" s="17"/>
      <c r="D51" s="20">
        <f t="shared" si="0"/>
        <v>0</v>
      </c>
      <c r="E51" s="112"/>
      <c r="F51" s="48"/>
      <c r="G51" s="34"/>
      <c r="H51" s="34"/>
      <c r="I51" s="34"/>
      <c r="J51" s="41"/>
      <c r="K51" s="48"/>
      <c r="L51" s="34"/>
    </row>
    <row r="52" spans="1:12" ht="104.1" customHeight="1" thickTop="1" thickBot="1">
      <c r="A52" s="1" t="s">
        <v>126</v>
      </c>
      <c r="B52" s="3" t="s">
        <v>51</v>
      </c>
      <c r="C52" s="17"/>
      <c r="D52" s="20">
        <f t="shared" ref="D52:D90" si="6">C52/$C$2</f>
        <v>0</v>
      </c>
      <c r="E52" s="112"/>
      <c r="F52" s="48"/>
      <c r="G52" s="34"/>
      <c r="H52" s="34"/>
      <c r="I52" s="34"/>
      <c r="J52" s="41"/>
      <c r="K52" s="48"/>
      <c r="L52" s="34"/>
    </row>
    <row r="53" spans="1:12" ht="104.1" customHeight="1" thickTop="1" thickBot="1">
      <c r="A53" s="2" t="s">
        <v>182</v>
      </c>
      <c r="B53" s="3" t="s">
        <v>181</v>
      </c>
      <c r="C53" s="17"/>
      <c r="D53" s="20">
        <f t="shared" si="6"/>
        <v>0</v>
      </c>
      <c r="E53" s="112"/>
      <c r="F53" s="48"/>
      <c r="G53" s="34"/>
      <c r="H53" s="34"/>
      <c r="I53" s="34"/>
      <c r="J53" s="41"/>
      <c r="K53" s="48"/>
      <c r="L53" s="34"/>
    </row>
    <row r="54" spans="1:12" ht="104.1" customHeight="1" thickTop="1" thickBot="1">
      <c r="A54" s="217" t="s">
        <v>10</v>
      </c>
      <c r="B54" s="218" t="s">
        <v>39</v>
      </c>
      <c r="C54" s="19">
        <v>121458</v>
      </c>
      <c r="D54" s="219">
        <f t="shared" si="6"/>
        <v>1.7375431227794853E-2</v>
      </c>
      <c r="E54" s="220">
        <f>'Source 2 - Assets'!Q28</f>
        <v>6118548.3389662867</v>
      </c>
      <c r="F54" s="219">
        <f>C54/E54</f>
        <v>1.9850787028434267E-2</v>
      </c>
      <c r="G54" s="221">
        <f>SUM(G55:G57)+('Source 1 - GDP'!AA49*'Source 3 - Emissions'!F62)</f>
        <v>121.20064394550603</v>
      </c>
      <c r="H54" s="219">
        <f>G54/$G$2</f>
        <v>2.8132802823642392E-3</v>
      </c>
      <c r="I54" s="221">
        <f>F54*G54</f>
        <v>2.4059281706713311</v>
      </c>
      <c r="J54" s="42">
        <f>'Source 4 - Loans COUNTRY'!E148</f>
        <v>820253.62217842857</v>
      </c>
      <c r="K54" s="219">
        <f>J54/E54</f>
        <v>0.13406016864402323</v>
      </c>
      <c r="L54" s="221">
        <f>K54*G54</f>
        <v>16.24817876709875</v>
      </c>
    </row>
    <row r="55" spans="1:12" ht="104.1" customHeight="1" thickTop="1" thickBot="1">
      <c r="A55" s="1" t="s">
        <v>127</v>
      </c>
      <c r="B55" s="3" t="s">
        <v>77</v>
      </c>
      <c r="C55" s="17"/>
      <c r="D55" s="20">
        <f t="shared" si="6"/>
        <v>0</v>
      </c>
      <c r="E55" s="112"/>
      <c r="F55" s="48"/>
      <c r="G55" s="34"/>
      <c r="H55" s="34"/>
      <c r="I55" s="34"/>
      <c r="J55" s="41"/>
      <c r="K55" s="48"/>
      <c r="L55" s="34"/>
    </row>
    <row r="56" spans="1:12" ht="104.1" customHeight="1" thickTop="1" thickBot="1">
      <c r="A56" s="2" t="s">
        <v>128</v>
      </c>
      <c r="B56" s="3" t="s">
        <v>79</v>
      </c>
      <c r="C56" s="17"/>
      <c r="D56" s="20">
        <f t="shared" si="6"/>
        <v>0</v>
      </c>
      <c r="E56" s="112"/>
      <c r="F56" s="48"/>
      <c r="G56" s="34"/>
      <c r="H56" s="34"/>
      <c r="I56" s="34"/>
      <c r="J56" s="41"/>
      <c r="K56" s="48"/>
      <c r="L56" s="34"/>
    </row>
    <row r="57" spans="1:12" ht="104.1" customHeight="1" thickTop="1" thickBot="1">
      <c r="A57" s="2" t="s">
        <v>129</v>
      </c>
      <c r="B57" s="3" t="s">
        <v>78</v>
      </c>
      <c r="C57" s="17"/>
      <c r="D57" s="20">
        <f t="shared" si="6"/>
        <v>0</v>
      </c>
      <c r="E57" s="112"/>
      <c r="F57" s="48"/>
      <c r="G57" s="34"/>
      <c r="H57" s="34"/>
      <c r="I57" s="34"/>
      <c r="J57" s="41"/>
      <c r="K57" s="48"/>
      <c r="L57" s="34"/>
    </row>
    <row r="58" spans="1:12" ht="104.1" customHeight="1" thickTop="1" thickBot="1">
      <c r="A58" s="217" t="s">
        <v>11</v>
      </c>
      <c r="B58" s="218" t="s">
        <v>40</v>
      </c>
      <c r="C58" s="19">
        <v>1123456</v>
      </c>
      <c r="D58" s="219">
        <f t="shared" si="6"/>
        <v>0.1607183756150562</v>
      </c>
      <c r="E58" s="220">
        <f>'Source 2 - Assets'!Q29</f>
        <v>4591743.8762739962</v>
      </c>
      <c r="F58" s="219">
        <f>C58/E58</f>
        <v>0.24466869892395576</v>
      </c>
      <c r="G58" s="221">
        <f>G59+('Source 1 - GDP'!AA50*'Source 3 - Emissions'!F62)</f>
        <v>127.99024216293192</v>
      </c>
      <c r="H58" s="219">
        <f>G58/$G$2</f>
        <v>2.970878807986329E-3</v>
      </c>
      <c r="I58" s="221">
        <f>F58*G58</f>
        <v>31.315206024966578</v>
      </c>
      <c r="J58" s="42">
        <f>'Source 4 - Loans COUNTRY'!E158</f>
        <v>5513984.8920576386</v>
      </c>
      <c r="K58" s="219">
        <f>J58/E58</f>
        <v>1.2008476606347656</v>
      </c>
      <c r="L58" s="221">
        <f>K58*G58</f>
        <v>153.69678288543392</v>
      </c>
    </row>
    <row r="59" spans="1:12" ht="104.1" customHeight="1" thickTop="1" thickBot="1">
      <c r="A59" s="1" t="s">
        <v>130</v>
      </c>
      <c r="B59" s="3" t="s">
        <v>40</v>
      </c>
      <c r="C59" s="17"/>
      <c r="D59" s="20">
        <f t="shared" si="6"/>
        <v>0</v>
      </c>
      <c r="E59" s="112"/>
      <c r="F59" s="48"/>
      <c r="G59" s="34"/>
      <c r="H59" s="34"/>
      <c r="I59" s="34"/>
      <c r="J59" s="41"/>
      <c r="K59" s="48"/>
      <c r="L59" s="34"/>
    </row>
    <row r="60" spans="1:12" ht="104.1" customHeight="1" thickTop="1" thickBot="1">
      <c r="A60" s="217" t="s">
        <v>12</v>
      </c>
      <c r="B60" s="218" t="s">
        <v>41</v>
      </c>
      <c r="C60" s="19">
        <v>11234</v>
      </c>
      <c r="D60" s="219">
        <f t="shared" si="6"/>
        <v>1.6071036441654514E-3</v>
      </c>
      <c r="E60" s="220">
        <f>'Source 2 - Assets'!Q30</f>
        <v>644835.48801803938</v>
      </c>
      <c r="F60" s="219">
        <f>C60/E60</f>
        <v>1.7421497744376201E-2</v>
      </c>
      <c r="G60" s="221">
        <f>SUM(G61:G63)+('Source 1 - GDP'!AA51*'Source 3 - Emissions'!F62)</f>
        <v>34.423799254852824</v>
      </c>
      <c r="H60" s="219">
        <f>G60/$G$2</f>
        <v>7.9903697319698181E-4</v>
      </c>
      <c r="I60" s="221">
        <f>F60*G60</f>
        <v>0.59971414107127763</v>
      </c>
      <c r="J60" s="42">
        <f>'Source 4 - Loans COUNTRY'!E168</f>
        <v>72288.475517669984</v>
      </c>
      <c r="K60" s="219">
        <f>J60/E60</f>
        <v>0.11210374872489602</v>
      </c>
      <c r="L60" s="221">
        <f>K60*G60</f>
        <v>3.8590369418222839</v>
      </c>
    </row>
    <row r="61" spans="1:12" ht="104.1" customHeight="1" thickTop="1" thickBot="1">
      <c r="A61" s="1" t="s">
        <v>184</v>
      </c>
      <c r="B61" s="3" t="s">
        <v>183</v>
      </c>
      <c r="C61" s="17"/>
      <c r="D61" s="20">
        <f t="shared" si="6"/>
        <v>0</v>
      </c>
      <c r="E61" s="112"/>
      <c r="F61" s="48"/>
      <c r="G61" s="34"/>
      <c r="H61" s="34"/>
      <c r="I61" s="34"/>
      <c r="J61" s="41"/>
      <c r="K61" s="48"/>
      <c r="L61" s="34"/>
    </row>
    <row r="62" spans="1:12" ht="104.1" customHeight="1" thickTop="1" thickBot="1">
      <c r="A62" s="2" t="s">
        <v>131</v>
      </c>
      <c r="B62" s="3" t="s">
        <v>52</v>
      </c>
      <c r="C62" s="17"/>
      <c r="D62" s="20">
        <f t="shared" si="6"/>
        <v>0</v>
      </c>
      <c r="E62" s="112"/>
      <c r="F62" s="48"/>
      <c r="G62" s="34"/>
      <c r="H62" s="34"/>
      <c r="I62" s="34"/>
      <c r="J62" s="41"/>
      <c r="K62" s="48"/>
      <c r="L62" s="34"/>
    </row>
    <row r="63" spans="1:12" ht="104.1" customHeight="1" thickTop="1" thickBot="1">
      <c r="A63" s="2" t="s">
        <v>186</v>
      </c>
      <c r="B63" s="3" t="s">
        <v>185</v>
      </c>
      <c r="C63" s="17"/>
      <c r="D63" s="20">
        <f t="shared" si="6"/>
        <v>0</v>
      </c>
      <c r="E63" s="112"/>
      <c r="F63" s="48"/>
      <c r="G63" s="34"/>
      <c r="H63" s="34"/>
      <c r="I63" s="34"/>
      <c r="J63" s="41"/>
      <c r="K63" s="48"/>
      <c r="L63" s="34"/>
    </row>
    <row r="64" spans="1:12" ht="104.1" customHeight="1" thickTop="1" thickBot="1">
      <c r="A64" s="217" t="s">
        <v>13</v>
      </c>
      <c r="B64" s="218" t="s">
        <v>42</v>
      </c>
      <c r="C64" s="19">
        <v>10785</v>
      </c>
      <c r="D64" s="219">
        <f t="shared" si="6"/>
        <v>1.54287099896069E-3</v>
      </c>
      <c r="E64" s="220">
        <f>'Source 2 - Assets'!Q31</f>
        <v>886079.4135770963</v>
      </c>
      <c r="F64" s="219">
        <f>C64/E64</f>
        <v>1.2171595270971291E-2</v>
      </c>
      <c r="G64" s="221">
        <f>SUM(G65:G70)+('Source 1 - GDP'!AA52*'Source 3 - Emissions'!F62)</f>
        <v>14.342592040066449</v>
      </c>
      <c r="H64" s="219">
        <f>G64/$G$2</f>
        <v>3.3291680696395632E-4</v>
      </c>
      <c r="I64" s="221">
        <f>F64*G64</f>
        <v>0.17457222544834328</v>
      </c>
      <c r="J64" s="42">
        <f>'Source 4 - Loans COUNTRY'!E178</f>
        <v>132751.224319081</v>
      </c>
      <c r="K64" s="219">
        <f>J64/E64</f>
        <v>0.14981865314212103</v>
      </c>
      <c r="L64" s="221">
        <f>K64*G64</f>
        <v>2.1487878220096617</v>
      </c>
    </row>
    <row r="65" spans="1:12" ht="104.1" customHeight="1" thickTop="1" thickBot="1">
      <c r="A65" s="1" t="s">
        <v>132</v>
      </c>
      <c r="B65" s="3" t="s">
        <v>80</v>
      </c>
      <c r="C65" s="17"/>
      <c r="D65" s="20">
        <f t="shared" si="6"/>
        <v>0</v>
      </c>
      <c r="E65" s="112"/>
      <c r="F65" s="48"/>
      <c r="G65" s="34"/>
      <c r="H65" s="34"/>
      <c r="I65" s="34"/>
      <c r="J65" s="41"/>
      <c r="K65" s="48"/>
      <c r="L65" s="34"/>
    </row>
    <row r="66" spans="1:12" ht="104.1" customHeight="1" thickTop="1" thickBot="1">
      <c r="A66" s="2" t="s">
        <v>133</v>
      </c>
      <c r="B66" s="3" t="s">
        <v>81</v>
      </c>
      <c r="C66" s="17"/>
      <c r="D66" s="20">
        <f t="shared" si="6"/>
        <v>0</v>
      </c>
      <c r="E66" s="112"/>
      <c r="F66" s="48"/>
      <c r="G66" s="34"/>
      <c r="H66" s="34"/>
      <c r="I66" s="34"/>
      <c r="J66" s="41"/>
      <c r="K66" s="48"/>
      <c r="L66" s="34"/>
    </row>
    <row r="67" spans="1:12" ht="104.1" customHeight="1" thickTop="1" thickBot="1">
      <c r="A67" s="2" t="s">
        <v>134</v>
      </c>
      <c r="B67" s="3" t="s">
        <v>82</v>
      </c>
      <c r="C67" s="17"/>
      <c r="D67" s="20">
        <f t="shared" si="6"/>
        <v>0</v>
      </c>
      <c r="E67" s="112"/>
      <c r="F67" s="48"/>
      <c r="G67" s="34"/>
      <c r="H67" s="34"/>
      <c r="I67" s="34"/>
      <c r="J67" s="41"/>
      <c r="K67" s="48"/>
      <c r="L67" s="34"/>
    </row>
    <row r="68" spans="1:12" ht="104.1" customHeight="1" thickTop="1" thickBot="1">
      <c r="A68" s="2" t="s">
        <v>135</v>
      </c>
      <c r="B68" s="3" t="s">
        <v>83</v>
      </c>
      <c r="C68" s="17"/>
      <c r="D68" s="20">
        <f t="shared" si="6"/>
        <v>0</v>
      </c>
      <c r="E68" s="112"/>
      <c r="F68" s="48"/>
      <c r="G68" s="34"/>
      <c r="H68" s="34"/>
      <c r="I68" s="34"/>
      <c r="J68" s="41"/>
      <c r="K68" s="48"/>
      <c r="L68" s="34"/>
    </row>
    <row r="69" spans="1:12" ht="104.1" customHeight="1" thickTop="1" thickBot="1">
      <c r="A69" s="2" t="s">
        <v>136</v>
      </c>
      <c r="B69" s="3" t="s">
        <v>84</v>
      </c>
      <c r="C69" s="17"/>
      <c r="D69" s="20">
        <f t="shared" si="6"/>
        <v>0</v>
      </c>
      <c r="E69" s="112"/>
      <c r="F69" s="48"/>
      <c r="G69" s="34"/>
      <c r="H69" s="34"/>
      <c r="I69" s="34"/>
      <c r="J69" s="41"/>
      <c r="K69" s="48"/>
      <c r="L69" s="34"/>
    </row>
    <row r="70" spans="1:12" ht="104.1" customHeight="1" thickTop="1" thickBot="1">
      <c r="A70" s="2" t="s">
        <v>137</v>
      </c>
      <c r="B70" s="3" t="s">
        <v>85</v>
      </c>
      <c r="C70" s="17"/>
      <c r="D70" s="20">
        <f t="shared" si="6"/>
        <v>0</v>
      </c>
      <c r="E70" s="112"/>
      <c r="F70" s="48"/>
      <c r="G70" s="34"/>
      <c r="H70" s="34"/>
      <c r="I70" s="34"/>
      <c r="J70" s="41"/>
      <c r="K70" s="48"/>
      <c r="L70" s="34"/>
    </row>
    <row r="71" spans="1:12" ht="104.1" customHeight="1" thickTop="1" thickBot="1">
      <c r="A71" s="217" t="s">
        <v>14</v>
      </c>
      <c r="B71" s="218" t="s">
        <v>43</v>
      </c>
      <c r="C71" s="19">
        <v>1458</v>
      </c>
      <c r="D71" s="219">
        <f t="shared" si="6"/>
        <v>2.0857727552013778E-4</v>
      </c>
      <c r="E71" s="220">
        <f>'Source 2 - Assets'!Q32</f>
        <v>514842.27908157522</v>
      </c>
      <c r="F71" s="219">
        <f>C71/E71</f>
        <v>2.8319352532603179E-3</v>
      </c>
      <c r="G71" s="221">
        <f>G72+('Source 1 - GDP'!AA53*'Source 3 - Emissions'!F62)</f>
        <v>125.94767711188699</v>
      </c>
      <c r="H71" s="219">
        <f>G71/$G$2</f>
        <v>2.9234672778451639E-3</v>
      </c>
      <c r="I71" s="221">
        <f>F71*G71</f>
        <v>0.35667566687940044</v>
      </c>
      <c r="J71" s="42">
        <f>'Source 4 - Loans COUNTRY'!E188</f>
        <v>7048.0112689400003</v>
      </c>
      <c r="K71" s="219">
        <f>J71/E71</f>
        <v>1.368965128798846E-2</v>
      </c>
      <c r="L71" s="221">
        <f>K71*G71</f>
        <v>1.7241797801938985</v>
      </c>
    </row>
    <row r="72" spans="1:12" ht="104.1" customHeight="1" thickTop="1" thickBot="1">
      <c r="A72" s="1" t="s">
        <v>138</v>
      </c>
      <c r="B72" s="3" t="s">
        <v>43</v>
      </c>
      <c r="C72" s="17"/>
      <c r="D72" s="20">
        <f t="shared" si="6"/>
        <v>0</v>
      </c>
      <c r="E72" s="112"/>
      <c r="F72" s="48"/>
      <c r="G72" s="34"/>
      <c r="H72" s="34"/>
      <c r="I72" s="34"/>
      <c r="J72" s="41"/>
      <c r="K72" s="48"/>
      <c r="L72" s="34"/>
    </row>
    <row r="73" spans="1:12" ht="104.1" customHeight="1" thickTop="1" thickBot="1">
      <c r="A73" s="217" t="s">
        <v>15</v>
      </c>
      <c r="B73" s="218" t="s">
        <v>44</v>
      </c>
      <c r="C73" s="19">
        <v>54128</v>
      </c>
      <c r="D73" s="219">
        <f t="shared" si="6"/>
        <v>7.7433955894060484E-3</v>
      </c>
      <c r="E73" s="220">
        <f>'Source 2 - Assets'!Q33</f>
        <v>713471.44742134551</v>
      </c>
      <c r="F73" s="219">
        <f>C73/E73</f>
        <v>7.5865684878675094E-2</v>
      </c>
      <c r="G73" s="221">
        <f>G74+('Source 1 - GDP'!AA54*'Source 3 - Emissions'!F62)</f>
        <v>101.15927427117167</v>
      </c>
      <c r="H73" s="219">
        <f>G73/$G$2</f>
        <v>2.3480848155668201E-3</v>
      </c>
      <c r="I73" s="221">
        <f>F73*G73</f>
        <v>7.6745176244121751</v>
      </c>
      <c r="J73" s="42">
        <f>'Source 4 - Loans COUNTRY'!E198</f>
        <v>314285.36251880997</v>
      </c>
      <c r="K73" s="219">
        <f>J73/E73</f>
        <v>0.44050166780284139</v>
      </c>
      <c r="L73" s="221">
        <f>K73*G73</f>
        <v>44.56082903017618</v>
      </c>
    </row>
    <row r="74" spans="1:12" ht="104.1" customHeight="1" thickTop="1" thickBot="1">
      <c r="A74" s="1" t="s">
        <v>139</v>
      </c>
      <c r="B74" s="3" t="s">
        <v>44</v>
      </c>
      <c r="C74" s="17"/>
      <c r="D74" s="20">
        <f t="shared" si="6"/>
        <v>0</v>
      </c>
      <c r="E74" s="112"/>
      <c r="F74" s="48"/>
      <c r="G74" s="34"/>
      <c r="H74" s="34"/>
      <c r="I74" s="34"/>
      <c r="J74" s="41"/>
      <c r="K74" s="48"/>
      <c r="L74" s="34"/>
    </row>
    <row r="75" spans="1:12" ht="104.1" customHeight="1" thickTop="1" thickBot="1">
      <c r="A75" s="217" t="s">
        <v>16</v>
      </c>
      <c r="B75" s="218" t="s">
        <v>45</v>
      </c>
      <c r="C75" s="19">
        <v>32587</v>
      </c>
      <c r="D75" s="219">
        <f t="shared" si="6"/>
        <v>4.6618022478564676E-3</v>
      </c>
      <c r="E75" s="220">
        <f>'Source 2 - Assets'!Q34</f>
        <v>888257.72743569396</v>
      </c>
      <c r="F75" s="219">
        <f>C75/E75</f>
        <v>3.6686424439081683E-2</v>
      </c>
      <c r="G75" s="221">
        <f>SUM(G76:G77)+('Source 1 - GDP'!AA55*'Source 3 - Emissions'!F62)</f>
        <v>56.084780444029427</v>
      </c>
      <c r="H75" s="219">
        <f>G75/$G$2</f>
        <v>1.3018264740809228E-3</v>
      </c>
      <c r="I75" s="221">
        <f>F75*G75</f>
        <v>2.0575500599423715</v>
      </c>
      <c r="J75" s="42">
        <f>'Source 4 - Loans COUNTRY'!E218</f>
        <v>272717.50783132005</v>
      </c>
      <c r="K75" s="219">
        <f>J75/E75</f>
        <v>0.30702520159168967</v>
      </c>
      <c r="L75" s="221">
        <f>K75*G75</f>
        <v>17.21944102205379</v>
      </c>
    </row>
    <row r="76" spans="1:12" ht="104.1" customHeight="1" thickTop="1" thickBot="1">
      <c r="A76" s="1" t="s">
        <v>188</v>
      </c>
      <c r="B76" s="3" t="s">
        <v>187</v>
      </c>
      <c r="C76" s="17"/>
      <c r="D76" s="20">
        <f t="shared" si="6"/>
        <v>0</v>
      </c>
      <c r="E76" s="112"/>
      <c r="F76" s="48"/>
      <c r="G76" s="34"/>
      <c r="H76" s="34"/>
      <c r="I76" s="34"/>
      <c r="J76" s="41"/>
      <c r="K76" s="48"/>
      <c r="L76" s="34"/>
    </row>
    <row r="77" spans="1:12" ht="104.1" customHeight="1" thickTop="1" thickBot="1">
      <c r="A77" s="2" t="s">
        <v>140</v>
      </c>
      <c r="B77" s="3" t="s">
        <v>53</v>
      </c>
      <c r="C77" s="17"/>
      <c r="D77" s="20">
        <f t="shared" si="6"/>
        <v>0</v>
      </c>
      <c r="E77" s="112"/>
      <c r="F77" s="48"/>
      <c r="G77" s="34"/>
      <c r="H77" s="34"/>
      <c r="I77" s="34"/>
      <c r="J77" s="41"/>
      <c r="K77" s="48"/>
      <c r="L77" s="34"/>
    </row>
    <row r="78" spans="1:12" ht="104.1" customHeight="1" thickTop="1" thickBot="1">
      <c r="A78" s="217" t="s">
        <v>17</v>
      </c>
      <c r="B78" s="218" t="s">
        <v>46</v>
      </c>
      <c r="C78" s="19">
        <v>12458</v>
      </c>
      <c r="D78" s="219">
        <f t="shared" si="6"/>
        <v>1.7822055544786533E-3</v>
      </c>
      <c r="E78" s="220">
        <f>'Source 2 - Assets'!Q35</f>
        <v>73927.004267046315</v>
      </c>
      <c r="F78" s="219">
        <f>C78/E78</f>
        <v>0.16851758195148828</v>
      </c>
      <c r="G78" s="221">
        <f>SUM(G79:G82)+('Source 1 - GDP'!AA56*'Source 3 - Emissions'!F62)</f>
        <v>9.5040548388840467</v>
      </c>
      <c r="H78" s="219">
        <f>G78/$G$2</f>
        <v>2.2060584177063127E-4</v>
      </c>
      <c r="I78" s="221">
        <f>F78*G78</f>
        <v>1.601600340183081</v>
      </c>
      <c r="J78" s="42">
        <f>'Source 4 - Loans COUNTRY'!E238</f>
        <v>41822.009636480005</v>
      </c>
      <c r="K78" s="219">
        <f>J78/E78</f>
        <v>0.56572033522968779</v>
      </c>
      <c r="L78" s="221">
        <f>K78*G78</f>
        <v>5.3766370894948192</v>
      </c>
    </row>
    <row r="79" spans="1:12" ht="104.1" customHeight="1" thickTop="1" thickBot="1">
      <c r="A79" s="1" t="s">
        <v>141</v>
      </c>
      <c r="B79" s="3" t="s">
        <v>86</v>
      </c>
      <c r="C79" s="17"/>
      <c r="D79" s="20">
        <f t="shared" si="6"/>
        <v>0</v>
      </c>
      <c r="E79" s="112"/>
      <c r="F79" s="48"/>
      <c r="G79" s="34"/>
      <c r="H79" s="34"/>
      <c r="I79" s="34"/>
      <c r="J79" s="41"/>
      <c r="K79" s="48"/>
      <c r="L79" s="34"/>
    </row>
    <row r="80" spans="1:12" ht="104.1" customHeight="1" thickTop="1" thickBot="1">
      <c r="A80" s="2" t="s">
        <v>142</v>
      </c>
      <c r="B80" s="3" t="s">
        <v>87</v>
      </c>
      <c r="C80" s="17"/>
      <c r="D80" s="20">
        <f t="shared" si="6"/>
        <v>0</v>
      </c>
      <c r="E80" s="112"/>
      <c r="F80" s="48"/>
      <c r="G80" s="34"/>
      <c r="H80" s="34"/>
      <c r="I80" s="34"/>
      <c r="J80" s="41"/>
      <c r="K80" s="48"/>
      <c r="L80" s="34"/>
    </row>
    <row r="81" spans="1:12" ht="104.1" customHeight="1" thickTop="1" thickBot="1">
      <c r="A81" s="2" t="s">
        <v>143</v>
      </c>
      <c r="B81" s="3" t="s">
        <v>88</v>
      </c>
      <c r="C81" s="17"/>
      <c r="D81" s="20">
        <f t="shared" si="6"/>
        <v>0</v>
      </c>
      <c r="E81" s="112"/>
      <c r="F81" s="48"/>
      <c r="G81" s="34"/>
      <c r="H81" s="34"/>
      <c r="I81" s="34"/>
      <c r="J81" s="41"/>
      <c r="K81" s="48"/>
      <c r="L81" s="34"/>
    </row>
    <row r="82" spans="1:12" ht="104.1" customHeight="1" thickTop="1" thickBot="1">
      <c r="A82" s="2" t="s">
        <v>144</v>
      </c>
      <c r="B82" s="3" t="s">
        <v>89</v>
      </c>
      <c r="C82" s="17"/>
      <c r="D82" s="20">
        <f t="shared" si="6"/>
        <v>0</v>
      </c>
      <c r="E82" s="112"/>
      <c r="F82" s="48"/>
      <c r="G82" s="34"/>
      <c r="H82" s="34"/>
      <c r="I82" s="34"/>
      <c r="J82" s="41"/>
      <c r="K82" s="48"/>
      <c r="L82" s="34"/>
    </row>
    <row r="83" spans="1:12" ht="104.1" customHeight="1" thickTop="1" thickBot="1">
      <c r="A83" s="217" t="s">
        <v>18</v>
      </c>
      <c r="B83" s="218" t="s">
        <v>47</v>
      </c>
      <c r="C83" s="19">
        <v>187356</v>
      </c>
      <c r="D83" s="219">
        <f t="shared" si="6"/>
        <v>2.6802609075686514E-2</v>
      </c>
      <c r="E83" s="220">
        <f>'Source 2 - Assets'!Q36</f>
        <v>281969.01050613786</v>
      </c>
      <c r="F83" s="219">
        <f>C83/E83</f>
        <v>0.66445599700369085</v>
      </c>
      <c r="G83" s="221">
        <f>SUM(G84:G86)+('Source 1 - GDP'!AA57*'Source 3 - Emissions'!F62)</f>
        <v>10.7770622791882</v>
      </c>
      <c r="H83" s="219">
        <f>G83/$G$2</f>
        <v>2.5015458519744735E-4</v>
      </c>
      <c r="I83" s="221">
        <f>F83*G83</f>
        <v>7.1608836614888647</v>
      </c>
      <c r="J83" s="42">
        <f>'Source 4 - Loans COUNTRY'!E248</f>
        <v>973790.31666554278</v>
      </c>
      <c r="K83" s="219">
        <f>J83/E83</f>
        <v>3.4535366667336143</v>
      </c>
      <c r="L83" s="221">
        <f>K83*G83</f>
        <v>37.218979740848184</v>
      </c>
    </row>
    <row r="84" spans="1:12" ht="104.1" customHeight="1" thickTop="1" thickBot="1">
      <c r="A84" s="1" t="s">
        <v>145</v>
      </c>
      <c r="B84" s="3" t="s">
        <v>90</v>
      </c>
      <c r="C84" s="17"/>
      <c r="D84" s="20">
        <f t="shared" si="6"/>
        <v>0</v>
      </c>
      <c r="E84" s="112"/>
      <c r="F84" s="48"/>
      <c r="G84" s="34"/>
      <c r="H84" s="34"/>
      <c r="I84" s="34"/>
      <c r="J84" s="41"/>
      <c r="K84" s="48"/>
      <c r="L84" s="34"/>
    </row>
    <row r="85" spans="1:12" ht="104.1" customHeight="1" thickTop="1" thickBot="1">
      <c r="A85" s="2" t="s">
        <v>146</v>
      </c>
      <c r="B85" s="3" t="s">
        <v>91</v>
      </c>
      <c r="C85" s="17"/>
      <c r="D85" s="20">
        <f t="shared" si="6"/>
        <v>0</v>
      </c>
      <c r="E85" s="112"/>
      <c r="F85" s="48"/>
      <c r="G85" s="34"/>
      <c r="H85" s="34"/>
      <c r="I85" s="34"/>
      <c r="J85" s="41"/>
      <c r="K85" s="48"/>
      <c r="L85" s="34"/>
    </row>
    <row r="86" spans="1:12" ht="104.1" customHeight="1" thickTop="1" thickBot="1">
      <c r="A86" s="2" t="s">
        <v>147</v>
      </c>
      <c r="B86" s="3" t="s">
        <v>92</v>
      </c>
      <c r="C86" s="17"/>
      <c r="D86" s="20">
        <f t="shared" si="6"/>
        <v>0</v>
      </c>
      <c r="E86" s="112"/>
      <c r="F86" s="48"/>
      <c r="G86" s="34"/>
      <c r="H86" s="34"/>
      <c r="I86" s="34"/>
      <c r="J86" s="41"/>
      <c r="K86" s="48"/>
      <c r="L86" s="34"/>
    </row>
    <row r="87" spans="1:12" ht="104.1" customHeight="1" thickTop="1" thickBot="1">
      <c r="A87" s="217" t="s">
        <v>19</v>
      </c>
      <c r="B87" s="218" t="s">
        <v>48</v>
      </c>
      <c r="C87" s="19">
        <v>32548</v>
      </c>
      <c r="D87" s="219">
        <f t="shared" si="6"/>
        <v>4.6562230203219786E-3</v>
      </c>
      <c r="E87" s="208" t="s">
        <v>930</v>
      </c>
      <c r="F87" s="204"/>
      <c r="G87" s="205"/>
      <c r="H87" s="206"/>
      <c r="I87" s="205"/>
      <c r="J87" s="41">
        <f>'Source 4 - Loans COUNTRY'!E258</f>
        <v>135987.14410831008</v>
      </c>
      <c r="K87" s="207"/>
      <c r="L87" s="205"/>
    </row>
    <row r="88" spans="1:12" ht="104.1" customHeight="1" thickTop="1" thickBot="1">
      <c r="A88" s="2" t="s">
        <v>148</v>
      </c>
      <c r="B88" s="3" t="s">
        <v>93</v>
      </c>
      <c r="C88" s="17"/>
      <c r="D88" s="20">
        <f>C88/$C$2</f>
        <v>0</v>
      </c>
      <c r="E88" s="112"/>
      <c r="F88" s="48"/>
      <c r="G88" s="34"/>
      <c r="H88" s="34"/>
      <c r="I88" s="34"/>
      <c r="J88" s="41"/>
      <c r="K88" s="48"/>
      <c r="L88" s="34"/>
    </row>
    <row r="89" spans="1:12" ht="104.1" customHeight="1" thickTop="1" thickBot="1">
      <c r="A89" s="2" t="s">
        <v>149</v>
      </c>
      <c r="B89" s="3" t="s">
        <v>94</v>
      </c>
      <c r="C89" s="17"/>
      <c r="D89" s="20">
        <f t="shared" si="6"/>
        <v>0</v>
      </c>
      <c r="E89" s="112"/>
      <c r="F89" s="48"/>
      <c r="G89" s="34"/>
      <c r="H89" s="34"/>
      <c r="I89" s="34"/>
      <c r="J89" s="41"/>
      <c r="K89" s="48"/>
      <c r="L89" s="34"/>
    </row>
    <row r="90" spans="1:12" s="5" customFormat="1" ht="104.1" customHeight="1" thickTop="1" thickBot="1">
      <c r="A90" s="222" t="s">
        <v>50</v>
      </c>
      <c r="B90" s="223" t="s">
        <v>49</v>
      </c>
      <c r="C90" s="19">
        <v>12698</v>
      </c>
      <c r="D90" s="219">
        <f t="shared" si="6"/>
        <v>1.8165392623832029E-3</v>
      </c>
      <c r="E90" s="208" t="s">
        <v>930</v>
      </c>
      <c r="F90" s="207"/>
      <c r="G90" s="205"/>
      <c r="H90" s="206"/>
      <c r="I90" s="205"/>
      <c r="J90" s="41">
        <f>'Source 4 - Loans COUNTRY'!E268</f>
        <v>64881.723186280033</v>
      </c>
      <c r="K90" s="207"/>
      <c r="L90" s="205"/>
    </row>
    <row r="91" spans="1:12" s="5" customFormat="1" ht="104.1" customHeight="1" thickTop="1" thickBot="1">
      <c r="A91" s="222"/>
      <c r="B91" s="223" t="s">
        <v>280</v>
      </c>
      <c r="C91" s="19">
        <v>2498241</v>
      </c>
      <c r="D91" s="219">
        <f t="shared" ref="D91" si="7">C91/$C$2</f>
        <v>0.3573911532048728</v>
      </c>
      <c r="E91" s="208" t="s">
        <v>930</v>
      </c>
      <c r="F91" s="207"/>
      <c r="G91" s="205"/>
      <c r="H91" s="206"/>
      <c r="I91" s="205"/>
      <c r="J91" s="41">
        <f>'Source 4 - Loans COUNTRY'!E278</f>
        <v>11425435.115640201</v>
      </c>
      <c r="K91" s="207"/>
      <c r="L91" s="205"/>
    </row>
    <row r="92" spans="1:12" ht="15.75" thickTop="1"/>
  </sheetData>
  <pageMargins left="0.70866141732283472" right="0.70866141732283472" top="0.78740157480314965" bottom="0.78740157480314965" header="0.31496062992125984" footer="0.31496062992125984"/>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7E11-0D14-4E85-9B78-24B5B1DA69C6}">
  <sheetPr>
    <pageSetUpPr fitToPage="1"/>
  </sheetPr>
  <dimension ref="A1:O92"/>
  <sheetViews>
    <sheetView view="pageBreakPreview" zoomScale="70" zoomScaleNormal="100" zoomScaleSheetLayoutView="70" workbookViewId="0"/>
  </sheetViews>
  <sheetFormatPr baseColWidth="10" defaultColWidth="11.42578125" defaultRowHeight="28.5" customHeight="1"/>
  <cols>
    <col min="1" max="1" width="8" style="12" customWidth="1"/>
    <col min="2" max="2" width="60.7109375" style="9" customWidth="1"/>
    <col min="3" max="3" width="18.7109375" style="11" customWidth="1"/>
    <col min="4" max="4" width="18.140625" style="10" customWidth="1"/>
    <col min="5" max="5" width="18.42578125" style="9" bestFit="1" customWidth="1"/>
    <col min="6" max="6" width="15.7109375" style="9" customWidth="1"/>
    <col min="7" max="7" width="17.28515625" style="9" customWidth="1"/>
    <col min="8" max="8" width="15.7109375" style="8" customWidth="1"/>
    <col min="9" max="10" width="11.42578125" style="8"/>
    <col min="11" max="11" width="8" style="12" customWidth="1"/>
    <col min="12" max="12" width="60.7109375" style="9" customWidth="1"/>
    <col min="13" max="13" width="28" style="11" customWidth="1"/>
    <col min="14" max="14" width="18.140625" style="10" customWidth="1"/>
    <col min="15" max="15" width="18.42578125" style="9" bestFit="1" customWidth="1"/>
    <col min="16" max="16384" width="11.42578125" style="8"/>
  </cols>
  <sheetData>
    <row r="1" spans="1:15" ht="28.5" customHeight="1">
      <c r="A1" s="21"/>
      <c r="B1" s="22"/>
      <c r="C1" s="23"/>
      <c r="D1" s="23"/>
      <c r="E1" s="22"/>
      <c r="F1" s="22"/>
      <c r="G1" s="22"/>
      <c r="H1" s="22"/>
      <c r="I1" s="22"/>
      <c r="J1" s="22"/>
      <c r="K1" s="21"/>
      <c r="L1" s="22"/>
      <c r="M1" s="23"/>
      <c r="N1" s="23"/>
      <c r="O1" s="22"/>
    </row>
    <row r="2" spans="1:15" ht="28.5" customHeight="1">
      <c r="A2" s="21"/>
      <c r="B2" s="22"/>
      <c r="C2" s="25"/>
      <c r="D2" s="23"/>
      <c r="E2" s="22"/>
      <c r="F2" s="22"/>
      <c r="G2" s="22"/>
      <c r="H2" s="22"/>
      <c r="I2" s="22"/>
      <c r="J2" s="22"/>
      <c r="K2" s="21"/>
      <c r="L2" s="22"/>
      <c r="M2" s="23"/>
      <c r="N2" s="23"/>
      <c r="O2" s="22"/>
    </row>
    <row r="3" spans="1:15" ht="28.5" customHeight="1">
      <c r="A3" s="21"/>
      <c r="B3" s="30" t="s">
        <v>192</v>
      </c>
      <c r="C3" s="23"/>
      <c r="D3" s="23"/>
      <c r="E3" s="22"/>
      <c r="F3" s="22"/>
      <c r="G3" s="22"/>
      <c r="H3" s="22"/>
      <c r="I3" s="22"/>
      <c r="J3" s="22"/>
      <c r="K3" s="21"/>
      <c r="L3" s="22"/>
      <c r="M3" s="23"/>
      <c r="N3" s="23"/>
      <c r="O3" s="22"/>
    </row>
    <row r="4" spans="1:15" ht="28.5" customHeight="1">
      <c r="A4" s="21"/>
      <c r="B4" s="22"/>
      <c r="C4" s="23"/>
      <c r="D4" s="23"/>
      <c r="E4" s="22"/>
      <c r="F4" s="22"/>
      <c r="G4" s="22"/>
      <c r="H4" s="22"/>
      <c r="I4" s="22"/>
      <c r="J4" s="22"/>
      <c r="K4" s="21"/>
      <c r="L4" s="22"/>
      <c r="M4" s="23"/>
      <c r="N4" s="23"/>
      <c r="O4" s="22"/>
    </row>
    <row r="5" spans="1:15" ht="28.5" customHeight="1">
      <c r="A5" s="21"/>
      <c r="B5" s="22"/>
      <c r="C5" s="23"/>
      <c r="D5" s="23"/>
      <c r="E5" s="22"/>
      <c r="F5" s="22"/>
      <c r="G5" s="22"/>
      <c r="H5" s="22"/>
      <c r="I5" s="22"/>
      <c r="J5" s="22"/>
      <c r="K5" s="21"/>
      <c r="L5" s="22"/>
      <c r="M5" s="23"/>
      <c r="N5" s="23"/>
      <c r="O5" s="22"/>
    </row>
    <row r="6" spans="1:15" ht="28.5" customHeight="1">
      <c r="A6" s="21"/>
      <c r="B6" s="22"/>
      <c r="C6" s="23"/>
      <c r="D6" s="23"/>
      <c r="E6" s="22"/>
      <c r="F6" s="22"/>
      <c r="G6" s="22"/>
      <c r="H6" s="22"/>
      <c r="I6" s="22"/>
      <c r="J6" s="22"/>
      <c r="K6" s="21"/>
      <c r="L6" s="22"/>
      <c r="M6" s="23"/>
      <c r="N6" s="23"/>
      <c r="O6" s="22"/>
    </row>
    <row r="7" spans="1:15" ht="28.5" customHeight="1">
      <c r="A7" s="21"/>
      <c r="B7" s="22"/>
      <c r="C7" s="23"/>
      <c r="D7" s="23"/>
      <c r="E7" s="22"/>
      <c r="F7" s="22"/>
      <c r="G7" s="22"/>
      <c r="H7" s="22"/>
      <c r="I7" s="22"/>
      <c r="J7" s="22"/>
      <c r="K7" s="21"/>
      <c r="L7" s="22"/>
      <c r="M7" s="23"/>
      <c r="N7" s="23"/>
      <c r="O7" s="22"/>
    </row>
    <row r="8" spans="1:15" ht="28.5" customHeight="1">
      <c r="A8" s="21"/>
      <c r="B8" s="22"/>
      <c r="C8" s="23"/>
      <c r="D8" s="23"/>
      <c r="E8" s="22"/>
      <c r="F8" s="22"/>
      <c r="G8" s="22"/>
      <c r="H8" s="22"/>
      <c r="I8" s="22"/>
      <c r="J8" s="22"/>
      <c r="K8" s="21"/>
      <c r="L8" s="22"/>
      <c r="M8" s="23"/>
      <c r="N8" s="23"/>
      <c r="O8" s="22"/>
    </row>
    <row r="9" spans="1:15" ht="28.5" customHeight="1">
      <c r="A9" s="21"/>
      <c r="B9" s="22"/>
      <c r="C9" s="23"/>
      <c r="D9" s="23"/>
      <c r="E9" s="22"/>
      <c r="F9" s="22"/>
      <c r="G9" s="22"/>
      <c r="H9" s="22"/>
      <c r="I9" s="22"/>
      <c r="J9" s="22"/>
      <c r="K9" s="21"/>
      <c r="L9" s="22"/>
      <c r="M9" s="23"/>
      <c r="N9" s="23"/>
      <c r="O9" s="22"/>
    </row>
    <row r="10" spans="1:15" ht="28.5" customHeight="1">
      <c r="A10" s="21"/>
      <c r="B10" s="22"/>
      <c r="C10" s="23"/>
      <c r="D10" s="23"/>
      <c r="E10" s="22"/>
      <c r="F10" s="22"/>
      <c r="G10" s="22"/>
      <c r="H10" s="22"/>
      <c r="I10" s="22"/>
      <c r="J10" s="22"/>
      <c r="K10" s="21"/>
      <c r="L10" s="22"/>
      <c r="M10" s="23"/>
      <c r="N10" s="23"/>
      <c r="O10" s="22"/>
    </row>
    <row r="11" spans="1:15" ht="28.5" customHeight="1">
      <c r="A11" s="21"/>
      <c r="B11" s="22"/>
      <c r="C11" s="23"/>
      <c r="D11" s="23"/>
      <c r="E11" s="22"/>
      <c r="F11" s="22"/>
      <c r="G11" s="22"/>
      <c r="H11" s="22"/>
      <c r="I11" s="22"/>
      <c r="J11" s="22"/>
      <c r="K11" s="21"/>
      <c r="L11" s="22"/>
      <c r="M11" s="23"/>
      <c r="N11" s="23"/>
      <c r="O11" s="22"/>
    </row>
    <row r="12" spans="1:15" ht="28.5" customHeight="1">
      <c r="A12" s="21"/>
      <c r="B12" s="22"/>
      <c r="C12" s="23"/>
      <c r="D12" s="23"/>
      <c r="E12" s="22"/>
      <c r="F12" s="22"/>
      <c r="G12" s="22"/>
      <c r="H12" s="22"/>
      <c r="I12" s="22"/>
      <c r="J12" s="22"/>
      <c r="K12" s="21"/>
      <c r="L12" s="22"/>
      <c r="M12" s="23"/>
      <c r="N12" s="23"/>
      <c r="O12" s="22"/>
    </row>
    <row r="13" spans="1:15" ht="28.5" customHeight="1">
      <c r="A13" s="21"/>
      <c r="B13" s="22"/>
      <c r="C13" s="23"/>
      <c r="D13" s="23"/>
      <c r="E13" s="22"/>
      <c r="F13" s="22"/>
      <c r="G13" s="22"/>
      <c r="H13" s="22"/>
      <c r="I13" s="22"/>
      <c r="J13" s="22"/>
      <c r="K13" s="21"/>
      <c r="L13" s="22"/>
      <c r="M13" s="23"/>
      <c r="N13" s="23"/>
      <c r="O13" s="22"/>
    </row>
    <row r="14" spans="1:15" ht="28.5" customHeight="1">
      <c r="A14" s="21"/>
      <c r="B14" s="22"/>
      <c r="C14" s="23"/>
      <c r="D14" s="23"/>
      <c r="E14" s="22"/>
      <c r="F14" s="22"/>
      <c r="G14" s="22"/>
      <c r="H14" s="22"/>
      <c r="I14" s="22"/>
      <c r="J14" s="22"/>
      <c r="K14" s="21"/>
      <c r="L14" s="22"/>
      <c r="M14" s="23"/>
      <c r="N14" s="23"/>
      <c r="O14" s="22"/>
    </row>
    <row r="15" spans="1:15" ht="28.5" customHeight="1">
      <c r="A15" s="21"/>
      <c r="B15" s="22"/>
      <c r="C15" s="23"/>
      <c r="D15" s="23"/>
      <c r="E15" s="22"/>
      <c r="F15" s="22"/>
      <c r="G15" s="22"/>
      <c r="H15" s="22"/>
      <c r="I15" s="22"/>
      <c r="J15" s="22"/>
      <c r="K15" s="21"/>
      <c r="L15" s="22"/>
      <c r="M15" s="23"/>
      <c r="N15" s="23"/>
      <c r="O15" s="22"/>
    </row>
    <row r="16" spans="1:15" ht="28.5" customHeight="1">
      <c r="A16" s="21"/>
      <c r="B16" s="22"/>
      <c r="C16" s="23"/>
      <c r="D16" s="23"/>
      <c r="E16" s="22"/>
      <c r="F16" s="22"/>
      <c r="G16" s="22"/>
      <c r="H16" s="22"/>
      <c r="I16" s="22"/>
      <c r="J16" s="22"/>
      <c r="K16" s="21"/>
      <c r="L16" s="22"/>
      <c r="M16" s="23"/>
      <c r="N16" s="23"/>
      <c r="O16" s="22"/>
    </row>
    <row r="17" spans="1:15" ht="28.5" customHeight="1">
      <c r="A17" s="21"/>
      <c r="B17" s="22"/>
      <c r="C17" s="23"/>
      <c r="D17" s="23"/>
      <c r="E17" s="22"/>
      <c r="F17" s="22"/>
      <c r="G17" s="22"/>
      <c r="H17" s="22"/>
      <c r="I17" s="22"/>
      <c r="J17" s="22"/>
      <c r="K17" s="21"/>
      <c r="L17" s="22"/>
      <c r="M17" s="23"/>
      <c r="N17" s="23"/>
      <c r="O17" s="22"/>
    </row>
    <row r="18" spans="1:15" ht="28.5" customHeight="1">
      <c r="A18" s="21"/>
      <c r="B18" s="22"/>
      <c r="C18" s="23"/>
      <c r="D18" s="23"/>
      <c r="E18" s="22"/>
      <c r="F18" s="22"/>
      <c r="G18" s="22"/>
      <c r="H18" s="22"/>
      <c r="I18" s="22"/>
      <c r="J18" s="22"/>
      <c r="K18" s="21"/>
      <c r="L18" s="22"/>
      <c r="M18" s="23"/>
      <c r="N18" s="23"/>
      <c r="O18" s="22"/>
    </row>
    <row r="19" spans="1:15" ht="28.5" customHeight="1">
      <c r="A19" s="21"/>
      <c r="B19" s="22"/>
      <c r="C19" s="23"/>
      <c r="D19" s="23"/>
      <c r="E19" s="22"/>
      <c r="F19" s="22"/>
      <c r="G19" s="22"/>
      <c r="H19" s="22"/>
      <c r="I19" s="22"/>
      <c r="J19" s="22"/>
      <c r="K19" s="21"/>
      <c r="L19" s="22"/>
      <c r="M19" s="23"/>
      <c r="N19" s="23"/>
      <c r="O19" s="22"/>
    </row>
    <row r="20" spans="1:15" ht="28.5" customHeight="1">
      <c r="A20" s="21"/>
      <c r="B20" s="22"/>
      <c r="C20" s="23"/>
      <c r="D20" s="23"/>
      <c r="E20" s="22"/>
      <c r="F20" s="22"/>
      <c r="G20" s="22"/>
      <c r="H20" s="22"/>
      <c r="I20" s="22"/>
      <c r="J20" s="22"/>
      <c r="K20" s="21"/>
      <c r="L20" s="22"/>
      <c r="M20" s="23"/>
      <c r="N20" s="23"/>
      <c r="O20" s="22"/>
    </row>
    <row r="21" spans="1:15" ht="28.5" customHeight="1">
      <c r="A21" s="21"/>
      <c r="B21" s="22"/>
      <c r="C21" s="23"/>
      <c r="D21" s="23"/>
      <c r="E21" s="22"/>
      <c r="F21" s="22"/>
      <c r="G21" s="22"/>
      <c r="H21" s="22"/>
      <c r="I21" s="22"/>
      <c r="J21" s="22"/>
      <c r="K21" s="21"/>
      <c r="L21" s="22"/>
      <c r="M21" s="23"/>
      <c r="N21" s="23"/>
      <c r="O21" s="22"/>
    </row>
    <row r="22" spans="1:15" ht="28.5" customHeight="1">
      <c r="A22" s="21"/>
      <c r="B22" s="22"/>
      <c r="C22" s="23"/>
      <c r="D22" s="23"/>
      <c r="E22" s="22"/>
      <c r="F22" s="22"/>
      <c r="G22" s="22"/>
      <c r="H22" s="22"/>
      <c r="I22" s="22"/>
      <c r="J22" s="22"/>
      <c r="K22" s="21"/>
      <c r="L22" s="22"/>
      <c r="M22" s="23"/>
      <c r="N22" s="23"/>
      <c r="O22" s="22"/>
    </row>
    <row r="23" spans="1:15" s="15" customFormat="1" ht="28.5" customHeight="1">
      <c r="A23" s="24"/>
      <c r="B23" s="24"/>
      <c r="C23" s="24"/>
      <c r="D23" s="24"/>
      <c r="E23" s="24"/>
      <c r="F23" s="24"/>
      <c r="G23" s="24"/>
      <c r="H23" s="24"/>
      <c r="I23" s="24"/>
      <c r="J23" s="24"/>
      <c r="K23" s="24"/>
      <c r="L23" s="24"/>
      <c r="M23" s="24"/>
      <c r="N23" s="24"/>
      <c r="O23" s="24"/>
    </row>
    <row r="24" spans="1:15" s="15" customFormat="1" ht="28.5" customHeight="1">
      <c r="A24" s="24"/>
      <c r="B24" s="26"/>
      <c r="C24" s="24"/>
      <c r="D24" s="24"/>
      <c r="E24" s="24"/>
      <c r="F24" s="24"/>
      <c r="G24" s="24"/>
      <c r="H24" s="24"/>
      <c r="I24" s="24"/>
      <c r="J24" s="24"/>
      <c r="K24" s="24"/>
      <c r="L24" s="24"/>
      <c r="M24" s="24"/>
      <c r="N24" s="24"/>
      <c r="O24" s="24"/>
    </row>
    <row r="25" spans="1:15" s="15" customFormat="1" ht="28.5" customHeight="1">
      <c r="A25" s="24"/>
      <c r="B25" s="24"/>
      <c r="C25" s="24"/>
      <c r="D25" s="24"/>
      <c r="E25" s="24"/>
      <c r="F25" s="24"/>
      <c r="G25" s="24"/>
      <c r="H25" s="24"/>
      <c r="I25" s="24"/>
      <c r="J25" s="24"/>
      <c r="K25" s="24"/>
      <c r="L25" s="24"/>
      <c r="M25" s="24"/>
      <c r="N25" s="24"/>
      <c r="O25" s="24"/>
    </row>
    <row r="26" spans="1:15" s="15" customFormat="1" ht="28.5" customHeight="1">
      <c r="A26" s="24"/>
      <c r="B26" s="24"/>
      <c r="C26" s="24"/>
      <c r="D26" s="24"/>
      <c r="E26" s="24"/>
      <c r="F26" s="24"/>
      <c r="G26" s="24"/>
      <c r="H26" s="24"/>
      <c r="I26" s="24"/>
      <c r="J26" s="24"/>
      <c r="K26" s="24"/>
      <c r="L26" s="24"/>
      <c r="M26" s="24"/>
      <c r="N26" s="24"/>
      <c r="O26" s="24"/>
    </row>
    <row r="27" spans="1:15" s="15" customFormat="1" ht="28.5" customHeight="1">
      <c r="A27" s="24"/>
      <c r="B27" s="29" t="s">
        <v>195</v>
      </c>
      <c r="C27" s="24"/>
      <c r="D27" s="29" t="s">
        <v>196</v>
      </c>
      <c r="E27" s="24"/>
      <c r="F27" s="24"/>
      <c r="G27" s="24"/>
      <c r="H27" s="24"/>
      <c r="I27" s="29" t="s">
        <v>194</v>
      </c>
      <c r="J27" s="24"/>
      <c r="K27" s="24"/>
      <c r="L27" s="24"/>
      <c r="M27" s="35" t="s">
        <v>158</v>
      </c>
      <c r="N27" s="24"/>
      <c r="O27" s="24"/>
    </row>
    <row r="28" spans="1:15" s="15" customFormat="1" ht="28.5" customHeight="1">
      <c r="A28" s="24"/>
      <c r="B28" s="24"/>
      <c r="C28" s="24"/>
      <c r="D28" s="24"/>
      <c r="E28" s="24"/>
      <c r="F28" s="24"/>
      <c r="G28" s="24"/>
      <c r="H28" s="24"/>
      <c r="I28" s="24"/>
      <c r="J28" s="24"/>
      <c r="K28" s="24"/>
      <c r="L28" s="24"/>
      <c r="M28" s="36">
        <f>G66</f>
        <v>41710932.5</v>
      </c>
      <c r="N28" s="38" t="s">
        <v>161</v>
      </c>
      <c r="O28" s="24"/>
    </row>
    <row r="29" spans="1:15" s="15" customFormat="1" ht="28.5" customHeight="1">
      <c r="A29" s="24"/>
      <c r="B29" s="24"/>
      <c r="C29" s="24"/>
      <c r="D29" s="24"/>
      <c r="E29" s="24"/>
      <c r="F29" s="24"/>
      <c r="G29" s="24"/>
      <c r="H29" s="24"/>
      <c r="I29" s="24"/>
      <c r="J29" s="24"/>
      <c r="K29" s="24"/>
      <c r="L29" s="24"/>
      <c r="M29" s="35"/>
      <c r="N29" s="35"/>
      <c r="O29" s="24"/>
    </row>
    <row r="30" spans="1:15" s="15" customFormat="1" ht="28.5" customHeight="1">
      <c r="A30" s="24"/>
      <c r="B30" s="24"/>
      <c r="C30" s="24"/>
      <c r="D30" s="24"/>
      <c r="E30" s="24"/>
      <c r="F30" s="24"/>
      <c r="G30" s="24"/>
      <c r="H30" s="24"/>
      <c r="I30" s="24"/>
      <c r="J30" s="24"/>
      <c r="K30" s="24"/>
      <c r="L30" s="24"/>
      <c r="M30" s="35" t="s">
        <v>159</v>
      </c>
      <c r="N30" s="35"/>
      <c r="O30" s="24"/>
    </row>
    <row r="31" spans="1:15" s="15" customFormat="1" ht="28.5" customHeight="1">
      <c r="A31" s="24"/>
      <c r="B31" s="24"/>
      <c r="C31" s="24"/>
      <c r="D31" s="24"/>
      <c r="E31" s="24"/>
      <c r="F31" s="24"/>
      <c r="G31" s="24"/>
      <c r="H31" s="24"/>
      <c r="I31" s="24"/>
      <c r="J31" s="24"/>
      <c r="K31" s="24"/>
      <c r="L31" s="24"/>
      <c r="M31" s="36">
        <f>E66</f>
        <v>17097775.919225387</v>
      </c>
      <c r="N31" s="38" t="s">
        <v>161</v>
      </c>
      <c r="O31" s="24"/>
    </row>
    <row r="32" spans="1:15" s="15" customFormat="1" ht="28.5" customHeight="1">
      <c r="A32" s="24"/>
      <c r="B32" s="24"/>
      <c r="C32" s="24"/>
      <c r="D32" s="24"/>
      <c r="E32" s="24"/>
      <c r="F32" s="24"/>
      <c r="G32" s="24"/>
      <c r="H32" s="24"/>
      <c r="I32" s="24"/>
      <c r="J32" s="24"/>
      <c r="K32" s="24"/>
      <c r="L32" s="24"/>
      <c r="M32" s="37">
        <f>M31/M28</f>
        <v>0.40991114066379092</v>
      </c>
      <c r="N32" s="39" t="s">
        <v>162</v>
      </c>
      <c r="O32" s="24"/>
    </row>
    <row r="33" spans="1:15" s="15" customFormat="1" ht="28.5" customHeight="1">
      <c r="A33" s="24"/>
      <c r="B33" s="24"/>
      <c r="C33" s="24"/>
      <c r="D33" s="24"/>
      <c r="E33" s="24"/>
      <c r="F33" s="24"/>
      <c r="G33" s="24"/>
      <c r="H33" s="24"/>
      <c r="I33" s="24"/>
      <c r="J33" s="24"/>
      <c r="K33" s="24"/>
      <c r="L33" s="24"/>
      <c r="M33" s="35"/>
      <c r="N33" s="24"/>
      <c r="O33" s="24"/>
    </row>
    <row r="34" spans="1:15" s="15" customFormat="1" ht="28.5" customHeight="1">
      <c r="A34" s="24"/>
      <c r="B34" s="24"/>
      <c r="C34" s="24"/>
      <c r="D34" s="24"/>
      <c r="E34" s="24"/>
      <c r="F34" s="24"/>
      <c r="G34" s="24"/>
      <c r="H34" s="24"/>
      <c r="I34" s="24"/>
      <c r="J34" s="24"/>
      <c r="K34" s="24"/>
      <c r="L34" s="24"/>
      <c r="M34" s="35" t="s">
        <v>160</v>
      </c>
      <c r="N34" s="24"/>
      <c r="O34" s="24"/>
    </row>
    <row r="35" spans="1:15" s="15" customFormat="1" ht="28.5" customHeight="1">
      <c r="A35" s="24"/>
      <c r="B35" s="24"/>
      <c r="C35" s="24"/>
      <c r="D35" s="24"/>
      <c r="E35" s="24"/>
      <c r="F35" s="24"/>
      <c r="G35" s="24"/>
      <c r="H35" s="24"/>
      <c r="I35" s="24"/>
      <c r="J35" s="24"/>
      <c r="K35" s="24"/>
      <c r="L35" s="24"/>
      <c r="M35" s="36">
        <f>C66</f>
        <v>3130581.7611911213</v>
      </c>
      <c r="N35" s="38" t="s">
        <v>161</v>
      </c>
      <c r="O35" s="24"/>
    </row>
    <row r="36" spans="1:15" s="15" customFormat="1" ht="28.5" customHeight="1">
      <c r="A36" s="24"/>
      <c r="B36" s="24"/>
      <c r="C36" s="24"/>
      <c r="D36" s="24"/>
      <c r="E36" s="24"/>
      <c r="F36" s="24"/>
      <c r="G36" s="24"/>
      <c r="H36" s="24"/>
      <c r="I36" s="24"/>
      <c r="J36" s="24"/>
      <c r="K36" s="24"/>
      <c r="L36" s="24"/>
      <c r="M36" s="37">
        <f>M35/M31</f>
        <v>0.18309877120748649</v>
      </c>
      <c r="N36" s="39" t="s">
        <v>163</v>
      </c>
      <c r="O36" s="24"/>
    </row>
    <row r="37" spans="1:15" s="15" customFormat="1" ht="28.5" customHeight="1">
      <c r="A37" s="24"/>
      <c r="B37" s="24"/>
      <c r="C37" s="24"/>
      <c r="D37" s="24"/>
      <c r="E37" s="24"/>
      <c r="F37" s="24"/>
      <c r="G37" s="24"/>
      <c r="H37" s="24"/>
      <c r="I37" s="24"/>
      <c r="J37" s="24"/>
      <c r="K37" s="24"/>
      <c r="L37" s="24"/>
      <c r="M37" s="24"/>
      <c r="N37" s="24"/>
      <c r="O37" s="24"/>
    </row>
    <row r="38" spans="1:15" s="15" customFormat="1" ht="28.5" customHeight="1">
      <c r="A38" s="24"/>
      <c r="B38" s="24"/>
      <c r="C38" s="24"/>
      <c r="D38" s="24"/>
      <c r="E38" s="24"/>
      <c r="F38" s="24"/>
      <c r="G38" s="24"/>
      <c r="H38" s="24"/>
      <c r="I38" s="24"/>
      <c r="J38" s="24"/>
      <c r="K38" s="24"/>
      <c r="L38" s="24"/>
      <c r="M38" s="24"/>
      <c r="N38" s="24"/>
      <c r="O38" s="24"/>
    </row>
    <row r="39" spans="1:15" s="15" customFormat="1" ht="28.5" customHeight="1">
      <c r="A39" s="24"/>
      <c r="B39" s="24"/>
      <c r="C39" s="24"/>
      <c r="D39" s="24"/>
      <c r="E39" s="24"/>
      <c r="F39" s="24"/>
      <c r="G39" s="24"/>
      <c r="H39" s="24"/>
      <c r="I39" s="24"/>
      <c r="J39" s="24"/>
      <c r="K39" s="24"/>
      <c r="L39" s="24"/>
      <c r="M39" s="24"/>
      <c r="N39" s="24"/>
      <c r="O39" s="24"/>
    </row>
    <row r="40" spans="1:15" s="15" customFormat="1" ht="28.5" customHeight="1">
      <c r="A40" s="24"/>
      <c r="B40" s="24"/>
      <c r="C40" s="24"/>
      <c r="D40" s="24"/>
      <c r="E40" s="24"/>
      <c r="F40" s="24"/>
      <c r="G40" s="24"/>
      <c r="H40" s="24"/>
      <c r="I40" s="24"/>
      <c r="J40" s="24"/>
      <c r="K40" s="24"/>
      <c r="L40" s="24"/>
      <c r="M40" s="24"/>
      <c r="N40" s="24"/>
      <c r="O40" s="24"/>
    </row>
    <row r="41" spans="1:15" s="15" customFormat="1" ht="28.5" customHeight="1">
      <c r="A41" s="24"/>
      <c r="B41" s="24"/>
      <c r="C41" s="24"/>
      <c r="D41" s="24"/>
      <c r="E41" s="24"/>
      <c r="F41" s="24"/>
      <c r="G41" s="24"/>
      <c r="H41" s="24"/>
      <c r="I41" s="24"/>
      <c r="J41" s="24"/>
      <c r="K41" s="24"/>
      <c r="L41" s="24"/>
      <c r="M41" s="24"/>
      <c r="N41" s="24"/>
      <c r="O41" s="24"/>
    </row>
    <row r="42" spans="1:15" s="15" customFormat="1" ht="28.5" customHeight="1">
      <c r="A42" s="24"/>
      <c r="B42" s="24"/>
      <c r="C42" s="24"/>
      <c r="D42" s="24"/>
      <c r="E42" s="24"/>
      <c r="F42" s="24"/>
      <c r="G42" s="24"/>
      <c r="H42" s="24"/>
      <c r="I42" s="24"/>
      <c r="J42" s="24"/>
      <c r="K42" s="24"/>
      <c r="L42" s="24"/>
      <c r="M42" s="24"/>
      <c r="N42" s="24"/>
      <c r="O42" s="24"/>
    </row>
    <row r="43" spans="1:15" s="15" customFormat="1" ht="28.5" customHeight="1">
      <c r="A43" s="29" t="s">
        <v>157</v>
      </c>
      <c r="B43" s="24"/>
      <c r="C43" s="120" t="s">
        <v>157</v>
      </c>
      <c r="D43" s="121"/>
      <c r="E43" s="122" t="s">
        <v>156</v>
      </c>
      <c r="F43" s="123"/>
      <c r="G43" s="124"/>
      <c r="H43" s="124"/>
      <c r="I43" s="24"/>
      <c r="J43" s="24"/>
      <c r="K43" s="24"/>
      <c r="L43" s="24"/>
      <c r="M43" s="24"/>
      <c r="N43" s="24"/>
      <c r="O43" s="24"/>
    </row>
    <row r="44" spans="1:15" s="15" customFormat="1" ht="28.5" customHeight="1">
      <c r="A44" s="16" t="s">
        <v>152</v>
      </c>
      <c r="B44" s="16" t="s">
        <v>151</v>
      </c>
      <c r="C44" s="118" t="s">
        <v>190</v>
      </c>
      <c r="D44" s="119"/>
      <c r="E44" s="118" t="s">
        <v>190</v>
      </c>
      <c r="F44" s="119"/>
      <c r="G44" s="118" t="s">
        <v>193</v>
      </c>
      <c r="H44" s="119"/>
      <c r="I44" s="24"/>
      <c r="J44" s="24"/>
      <c r="K44" s="24"/>
      <c r="L44" s="24"/>
      <c r="M44" s="24"/>
      <c r="N44" s="24"/>
      <c r="O44" s="24"/>
    </row>
    <row r="45" spans="1:15" s="15" customFormat="1" ht="28.5" customHeight="1">
      <c r="A45" s="14"/>
      <c r="B45" s="14"/>
      <c r="C45" s="14"/>
      <c r="D45" s="13"/>
      <c r="E45" s="14"/>
      <c r="F45" s="13"/>
      <c r="G45" s="14"/>
      <c r="H45" s="13"/>
      <c r="I45" s="24"/>
      <c r="J45" s="24"/>
      <c r="K45" s="24"/>
      <c r="L45" s="24"/>
      <c r="M45" s="24"/>
      <c r="N45" s="24"/>
      <c r="O45" s="31" t="s">
        <v>164</v>
      </c>
    </row>
    <row r="46" spans="1:15" s="15" customFormat="1" ht="28.5" customHeight="1">
      <c r="A46" s="209" t="s">
        <v>0</v>
      </c>
      <c r="B46" s="210" t="s">
        <v>22</v>
      </c>
      <c r="C46" s="33">
        <f>(Data!I3)*1000</f>
        <v>1852325.6937364591</v>
      </c>
      <c r="D46" s="28">
        <f>C46/$C$66</f>
        <v>0.59168737156115281</v>
      </c>
      <c r="E46" s="33">
        <f>(Data!L3)*1000</f>
        <v>11837526.411165973</v>
      </c>
      <c r="F46" s="28">
        <f>E46/$E$66</f>
        <v>0.69234305485635761</v>
      </c>
      <c r="G46" s="33">
        <f>(Data!G3)*1000</f>
        <v>22721078.53753091</v>
      </c>
      <c r="H46" s="28">
        <f>G46/$G$66</f>
        <v>0.54472717764175882</v>
      </c>
      <c r="I46" s="24"/>
      <c r="J46" s="24"/>
      <c r="K46" s="24"/>
      <c r="L46" s="24"/>
      <c r="M46" s="24"/>
      <c r="N46" s="24"/>
      <c r="O46" s="32">
        <f>C46</f>
        <v>1852325.6937364591</v>
      </c>
    </row>
    <row r="47" spans="1:15" s="15" customFormat="1" ht="28.5" customHeight="1">
      <c r="A47" s="209" t="s">
        <v>1</v>
      </c>
      <c r="B47" s="210" t="s">
        <v>25</v>
      </c>
      <c r="C47" s="33">
        <f>(Data!I7)*1000</f>
        <v>36073.042779843585</v>
      </c>
      <c r="D47" s="28">
        <f>C47/$C$66</f>
        <v>1.1522792097951321E-2</v>
      </c>
      <c r="E47" s="33">
        <f>(Data!L7)*1000</f>
        <v>273119.73064030259</v>
      </c>
      <c r="F47" s="28">
        <f>E47/$E$66</f>
        <v>1.5973991701060744E-2</v>
      </c>
      <c r="G47" s="33">
        <f>(Data!G7)*1000</f>
        <v>1743872.9205552619</v>
      </c>
      <c r="H47" s="28">
        <f>G47/$G$66</f>
        <v>4.1808533543460383E-2</v>
      </c>
      <c r="I47" s="24"/>
      <c r="J47" s="24"/>
      <c r="K47" s="24"/>
      <c r="L47" s="24"/>
      <c r="M47" s="24"/>
      <c r="N47" s="24"/>
      <c r="O47" s="32">
        <f>C47</f>
        <v>36073.042779843585</v>
      </c>
    </row>
    <row r="48" spans="1:15" s="15" customFormat="1" ht="28.5" customHeight="1">
      <c r="A48" s="209" t="s">
        <v>3</v>
      </c>
      <c r="B48" s="210" t="s">
        <v>32</v>
      </c>
      <c r="C48" s="33">
        <f>(Data!I26)*1000</f>
        <v>226213.389854062</v>
      </c>
      <c r="D48" s="28">
        <f>C48/$C$66</f>
        <v>7.2259217969759246E-2</v>
      </c>
      <c r="E48" s="33">
        <f>(Data!L26)*1000</f>
        <v>744795.43566782225</v>
      </c>
      <c r="F48" s="28">
        <f>E48/$E$66</f>
        <v>4.3560954312797259E-2</v>
      </c>
      <c r="G48" s="33">
        <f>(Data!G26)*1000</f>
        <v>11095400</v>
      </c>
      <c r="H48" s="28">
        <f>G48/$G$66</f>
        <v>0.26600699948388828</v>
      </c>
      <c r="I48" s="24"/>
      <c r="J48" s="24"/>
      <c r="K48" s="24"/>
      <c r="L48" s="24"/>
      <c r="M48" s="24"/>
      <c r="N48" s="24"/>
      <c r="O48" s="32">
        <f t="shared" ref="O48:O65" si="0">C48</f>
        <v>226213.389854062</v>
      </c>
    </row>
    <row r="49" spans="1:15" s="15" customFormat="1" ht="28.5" customHeight="1">
      <c r="A49" s="209" t="s">
        <v>4</v>
      </c>
      <c r="B49" s="210" t="s">
        <v>33</v>
      </c>
      <c r="C49" s="33">
        <f>(Data!I28)*1000</f>
        <v>2313.8342603584724</v>
      </c>
      <c r="D49" s="28">
        <f>C49/$C$66</f>
        <v>7.3910679767012592E-4</v>
      </c>
      <c r="E49" s="33">
        <f>(Data!L28)*1000</f>
        <v>8211.918679121809</v>
      </c>
      <c r="F49" s="28">
        <f>E49/$E$66</f>
        <v>4.8029163078971087E-4</v>
      </c>
      <c r="G49" s="33">
        <f>(Data!G28)*1000</f>
        <v>266106.58434080455</v>
      </c>
      <c r="H49" s="28">
        <f>G49/$G$66</f>
        <v>6.3797802732126537E-3</v>
      </c>
      <c r="I49" s="24"/>
      <c r="J49" s="24"/>
      <c r="K49" s="24"/>
      <c r="L49" s="24"/>
      <c r="M49" s="24"/>
      <c r="N49" s="24"/>
      <c r="O49" s="32">
        <f t="shared" si="0"/>
        <v>2313.8342603584724</v>
      </c>
    </row>
    <row r="50" spans="1:15" s="15" customFormat="1" ht="28.5" customHeight="1">
      <c r="A50" s="209" t="s">
        <v>5</v>
      </c>
      <c r="B50" s="210" t="s">
        <v>34</v>
      </c>
      <c r="C50" s="33">
        <f>(Data!I33)*1000</f>
        <v>15277.364049469319</v>
      </c>
      <c r="D50" s="28">
        <f>C50/$C$66</f>
        <v>4.8800399462036728E-3</v>
      </c>
      <c r="E50" s="33">
        <f>(Data!L33)*1000</f>
        <v>49264.313781123899</v>
      </c>
      <c r="F50" s="28">
        <f>E50/$E$66</f>
        <v>2.8813287771381562E-3</v>
      </c>
      <c r="G50" s="33">
        <f>(Data!G33)*1000</f>
        <v>74312.5</v>
      </c>
      <c r="H50" s="28">
        <f>G50/$G$66</f>
        <v>1.7816072560832823E-3</v>
      </c>
      <c r="I50" s="24"/>
      <c r="J50" s="24"/>
      <c r="K50" s="24"/>
      <c r="L50" s="24"/>
      <c r="M50" s="24"/>
      <c r="N50" s="24"/>
      <c r="O50" s="32">
        <f t="shared" si="0"/>
        <v>15277.364049469319</v>
      </c>
    </row>
    <row r="51" spans="1:15" s="15" customFormat="1" ht="28.5" customHeight="1">
      <c r="A51" s="209" t="s">
        <v>6</v>
      </c>
      <c r="B51" s="210" t="s">
        <v>35</v>
      </c>
      <c r="C51" s="33">
        <f>(Data!I37)*1000</f>
        <v>24961.523546381461</v>
      </c>
      <c r="D51" s="28">
        <f>C51/$C$66</f>
        <v>7.9734456565939103E-3</v>
      </c>
      <c r="E51" s="33">
        <f>(Data!L37)*1000</f>
        <v>170644.33664687807</v>
      </c>
      <c r="F51" s="28">
        <f>E51/$E$66</f>
        <v>9.9804990691800509E-3</v>
      </c>
      <c r="G51" s="33">
        <f>(Data!G37)*1000</f>
        <v>242356.77934070001</v>
      </c>
      <c r="H51" s="28">
        <f>G51/$G$66</f>
        <v>5.810389862195002E-3</v>
      </c>
      <c r="I51" s="24"/>
      <c r="J51" s="24"/>
      <c r="K51" s="24"/>
      <c r="L51" s="24"/>
      <c r="M51" s="24"/>
      <c r="N51" s="24"/>
      <c r="O51" s="32">
        <f t="shared" si="0"/>
        <v>24961.523546381461</v>
      </c>
    </row>
    <row r="52" spans="1:15" s="15" customFormat="1" ht="28.5" customHeight="1">
      <c r="A52" s="209" t="s">
        <v>7</v>
      </c>
      <c r="B52" s="210" t="s">
        <v>36</v>
      </c>
      <c r="C52" s="33">
        <f>(Data!I41)*1000</f>
        <v>917433.54906972463</v>
      </c>
      <c r="D52" s="28">
        <f>C52/$C$66</f>
        <v>0.29305529101423633</v>
      </c>
      <c r="E52" s="33">
        <f>(Data!L41)*1000</f>
        <v>3716151.7427511443</v>
      </c>
      <c r="F52" s="28">
        <f>E52/$E$66</f>
        <v>0.21734708422354293</v>
      </c>
      <c r="G52" s="33">
        <f>(Data!G41)*1000</f>
        <v>4896870</v>
      </c>
      <c r="H52" s="28">
        <f>G52/$G$66</f>
        <v>0.11740015642182058</v>
      </c>
      <c r="I52" s="24"/>
      <c r="J52" s="24"/>
      <c r="K52" s="24"/>
      <c r="L52" s="24"/>
      <c r="M52" s="24"/>
      <c r="N52" s="24"/>
      <c r="O52" s="32">
        <f t="shared" si="0"/>
        <v>917433.54906972463</v>
      </c>
    </row>
    <row r="53" spans="1:15" s="15" customFormat="1" ht="28.5" customHeight="1">
      <c r="A53" s="209" t="s">
        <v>8</v>
      </c>
      <c r="B53" s="210" t="s">
        <v>37</v>
      </c>
      <c r="C53" s="33">
        <f>(Data!I47)*1000</f>
        <v>1441.7990713611846</v>
      </c>
      <c r="D53" s="28">
        <f>C53/$C$66</f>
        <v>4.60553079697433E-4</v>
      </c>
      <c r="E53" s="33">
        <f>(Data!L47)*1000</f>
        <v>11818.551484943113</v>
      </c>
      <c r="F53" s="28">
        <f>E53/$E$66</f>
        <v>6.9123326570527134E-4</v>
      </c>
      <c r="G53" s="33">
        <f>(Data!G47)*1000</f>
        <v>21300.68441615858</v>
      </c>
      <c r="H53" s="28">
        <f>G53/$G$66</f>
        <v>5.1067389625390367E-4</v>
      </c>
      <c r="I53" s="24"/>
      <c r="J53" s="24"/>
      <c r="K53" s="24"/>
      <c r="L53" s="24"/>
      <c r="M53" s="24"/>
      <c r="N53" s="24"/>
      <c r="O53" s="32">
        <f t="shared" si="0"/>
        <v>1441.7990713611846</v>
      </c>
    </row>
    <row r="54" spans="1:15" s="15" customFormat="1" ht="28.5" customHeight="1">
      <c r="A54" s="209" t="s">
        <v>9</v>
      </c>
      <c r="B54" s="210" t="s">
        <v>38</v>
      </c>
      <c r="C54" s="33">
        <f>(Data!I50)*1000</f>
        <v>1194.9169083982035</v>
      </c>
      <c r="D54" s="28">
        <f>C54/$C$66</f>
        <v>3.8169164696837766E-4</v>
      </c>
      <c r="E54" s="33">
        <f>(Data!L50)*1000</f>
        <v>4190.6253289559972</v>
      </c>
      <c r="F54" s="28">
        <f>E54/$E$66</f>
        <v>2.4509768690113076E-4</v>
      </c>
      <c r="G54" s="33">
        <f>(Data!G50)*1000</f>
        <v>48204.367467647397</v>
      </c>
      <c r="H54" s="28">
        <f>G54/$G$66</f>
        <v>1.1556770510380556E-3</v>
      </c>
      <c r="I54" s="24"/>
      <c r="J54" s="24"/>
      <c r="K54" s="24"/>
      <c r="L54" s="24"/>
      <c r="M54" s="24"/>
      <c r="N54" s="24"/>
      <c r="O54" s="32">
        <f t="shared" si="0"/>
        <v>1194.9169083982035</v>
      </c>
    </row>
    <row r="55" spans="1:15" s="15" customFormat="1" ht="28.5" customHeight="1">
      <c r="A55" s="209" t="s">
        <v>10</v>
      </c>
      <c r="B55" s="210" t="s">
        <v>39</v>
      </c>
      <c r="C55" s="33">
        <f>(Data!I54)*1000</f>
        <v>2405.9281706713309</v>
      </c>
      <c r="D55" s="28">
        <f>C55/$C$66</f>
        <v>7.6852430449090886E-4</v>
      </c>
      <c r="E55" s="33">
        <f>(Data!L54)*1000</f>
        <v>16248.178767098751</v>
      </c>
      <c r="F55" s="28">
        <f>E55/$E$66</f>
        <v>9.503094931094917E-4</v>
      </c>
      <c r="G55" s="33">
        <f>(Data!G54)*1000</f>
        <v>121200.64394550603</v>
      </c>
      <c r="H55" s="28">
        <f>G55/$G$66</f>
        <v>2.9057284668834969E-3</v>
      </c>
      <c r="I55" s="24"/>
      <c r="J55" s="24"/>
      <c r="K55" s="24"/>
      <c r="L55" s="24"/>
      <c r="M55" s="24"/>
      <c r="N55" s="24"/>
      <c r="O55" s="32">
        <f t="shared" si="0"/>
        <v>2405.9281706713309</v>
      </c>
    </row>
    <row r="56" spans="1:15" s="15" customFormat="1" ht="28.5" customHeight="1">
      <c r="A56" s="209" t="s">
        <v>11</v>
      </c>
      <c r="B56" s="210" t="s">
        <v>40</v>
      </c>
      <c r="C56" s="33">
        <f>(Data!I58)*1000</f>
        <v>31315.206024966577</v>
      </c>
      <c r="D56" s="28">
        <f>C56/$C$66</f>
        <v>1.0002998935588188E-2</v>
      </c>
      <c r="E56" s="33">
        <f>(Data!L58)*1000</f>
        <v>153696.78288543393</v>
      </c>
      <c r="F56" s="28">
        <f>E56/$E$66</f>
        <v>8.9892851334313871E-3</v>
      </c>
      <c r="G56" s="33">
        <f>(Data!G58)*1000</f>
        <v>127990.24216293191</v>
      </c>
      <c r="H56" s="28">
        <f>G56/$G$66</f>
        <v>3.068505892620164E-3</v>
      </c>
      <c r="I56" s="24"/>
      <c r="J56" s="24"/>
      <c r="K56" s="24"/>
      <c r="L56" s="24"/>
      <c r="M56" s="24"/>
      <c r="N56" s="24"/>
      <c r="O56" s="32">
        <f t="shared" si="0"/>
        <v>31315.206024966577</v>
      </c>
    </row>
    <row r="57" spans="1:15" s="15" customFormat="1" ht="28.5" customHeight="1">
      <c r="A57" s="209" t="s">
        <v>12</v>
      </c>
      <c r="B57" s="210" t="s">
        <v>41</v>
      </c>
      <c r="C57" s="33">
        <f>(Data!I60)*1000</f>
        <v>599.7141410712776</v>
      </c>
      <c r="D57" s="28">
        <f>C57/$C$66</f>
        <v>1.9156635629382152E-4</v>
      </c>
      <c r="E57" s="33">
        <f>(Data!L60)*1000</f>
        <v>3859.036941822284</v>
      </c>
      <c r="F57" s="28">
        <f>E57/$E$66</f>
        <v>2.257040307495805E-4</v>
      </c>
      <c r="G57" s="33">
        <f>(Data!G60)*1000</f>
        <v>34423.799254852827</v>
      </c>
      <c r="H57" s="28">
        <f>G57/$G$66</f>
        <v>8.2529440584558562E-4</v>
      </c>
      <c r="I57" s="24"/>
      <c r="J57" s="24"/>
      <c r="K57" s="24"/>
      <c r="L57" s="24"/>
      <c r="M57" s="24"/>
      <c r="N57" s="24"/>
      <c r="O57" s="32">
        <f t="shared" si="0"/>
        <v>599.7141410712776</v>
      </c>
    </row>
    <row r="58" spans="1:15" s="15" customFormat="1" ht="28.5" customHeight="1">
      <c r="A58" s="209" t="s">
        <v>13</v>
      </c>
      <c r="B58" s="210" t="s">
        <v>42</v>
      </c>
      <c r="C58" s="33">
        <f>(Data!I64)*1000</f>
        <v>174.57222544834329</v>
      </c>
      <c r="D58" s="28">
        <f>C58/$C$66</f>
        <v>5.5763509393832984E-5</v>
      </c>
      <c r="E58" s="33">
        <f>(Data!L64)*1000</f>
        <v>2148.7878220096618</v>
      </c>
      <c r="F58" s="28">
        <f>E58/$E$66</f>
        <v>1.2567645243224197E-4</v>
      </c>
      <c r="G58" s="33">
        <f>(Data!G64)*1000</f>
        <v>14342.592040066449</v>
      </c>
      <c r="H58" s="28">
        <f>G58/$G$66</f>
        <v>3.4385690226576565E-4</v>
      </c>
      <c r="I58" s="24"/>
      <c r="J58" s="24"/>
      <c r="K58" s="24"/>
      <c r="L58" s="24"/>
      <c r="M58" s="24"/>
      <c r="N58" s="24"/>
      <c r="O58" s="32">
        <f t="shared" si="0"/>
        <v>174.57222544834329</v>
      </c>
    </row>
    <row r="59" spans="1:15" s="15" customFormat="1" ht="28.5" customHeight="1">
      <c r="A59" s="209" t="s">
        <v>14</v>
      </c>
      <c r="B59" s="210" t="s">
        <v>43</v>
      </c>
      <c r="C59" s="33">
        <f>(Data!I71)*1000</f>
        <v>356.67566687940047</v>
      </c>
      <c r="D59" s="28">
        <f>C59/$C$66</f>
        <v>1.1393271094242011E-4</v>
      </c>
      <c r="E59" s="33">
        <f>(Data!L71)*1000</f>
        <v>1724.1797801938985</v>
      </c>
      <c r="F59" s="28">
        <f>E59/$E$66</f>
        <v>1.0084234279004473E-4</v>
      </c>
      <c r="G59" s="33">
        <f>(Data!G71)*1000</f>
        <v>125947.67711188699</v>
      </c>
      <c r="H59" s="28">
        <f>G59/$G$66</f>
        <v>3.0195363556517704E-3</v>
      </c>
      <c r="I59" s="24"/>
      <c r="J59" s="24"/>
      <c r="K59" s="24"/>
      <c r="L59" s="24"/>
      <c r="M59" s="24"/>
      <c r="N59" s="24"/>
      <c r="O59" s="32">
        <f t="shared" si="0"/>
        <v>356.67566687940047</v>
      </c>
    </row>
    <row r="60" spans="1:15" s="15" customFormat="1" ht="28.5" customHeight="1">
      <c r="A60" s="209" t="s">
        <v>15</v>
      </c>
      <c r="B60" s="210" t="s">
        <v>44</v>
      </c>
      <c r="C60" s="33">
        <f>(Data!I73)*1000</f>
        <v>7674.5176244121749</v>
      </c>
      <c r="D60" s="28">
        <f>C60/$C$66</f>
        <v>2.451466918880975E-3</v>
      </c>
      <c r="E60" s="33">
        <f>(Data!L73)*1000</f>
        <v>44560.829030176181</v>
      </c>
      <c r="F60" s="28">
        <f>E60/$E$66</f>
        <v>2.6062354098389073E-3</v>
      </c>
      <c r="G60" s="33">
        <f>(Data!G73)*1000</f>
        <v>101159.27427117167</v>
      </c>
      <c r="H60" s="28">
        <f>G60/$G$66</f>
        <v>2.4252460496099353E-3</v>
      </c>
      <c r="I60" s="24"/>
      <c r="J60" s="24"/>
      <c r="K60" s="24"/>
      <c r="L60" s="24"/>
      <c r="M60" s="24"/>
      <c r="N60" s="24"/>
      <c r="O60" s="32">
        <f t="shared" si="0"/>
        <v>7674.5176244121749</v>
      </c>
    </row>
    <row r="61" spans="1:15" s="15" customFormat="1" ht="28.5" customHeight="1">
      <c r="A61" s="209" t="s">
        <v>16</v>
      </c>
      <c r="B61" s="210" t="s">
        <v>45</v>
      </c>
      <c r="C61" s="33">
        <f>(Data!I75)*1000</f>
        <v>2057.5500599423717</v>
      </c>
      <c r="D61" s="28">
        <f>C61/$C$66</f>
        <v>6.572420773190465E-4</v>
      </c>
      <c r="E61" s="33">
        <f>(Data!L75)*1000</f>
        <v>17219.44102205379</v>
      </c>
      <c r="F61" s="28">
        <f>E61/$E$66</f>
        <v>1.0071158438034972E-3</v>
      </c>
      <c r="G61" s="33">
        <f>(Data!G75)*1000</f>
        <v>56084.780444029428</v>
      </c>
      <c r="H61" s="28">
        <f>G61/$G$66</f>
        <v>1.3446062478710929E-3</v>
      </c>
      <c r="I61" s="24"/>
      <c r="J61" s="24"/>
      <c r="K61" s="24"/>
      <c r="L61" s="24"/>
      <c r="M61" s="24"/>
      <c r="N61" s="24"/>
      <c r="O61" s="32">
        <f t="shared" si="0"/>
        <v>2057.5500599423717</v>
      </c>
    </row>
    <row r="62" spans="1:15" s="15" customFormat="1" ht="28.5" customHeight="1">
      <c r="A62" s="209" t="s">
        <v>17</v>
      </c>
      <c r="B62" s="210" t="s">
        <v>46</v>
      </c>
      <c r="C62" s="33">
        <f>(Data!I78)*1000</f>
        <v>1601.600340183081</v>
      </c>
      <c r="D62" s="28">
        <f>C62/$C$66</f>
        <v>5.1159831058803125E-4</v>
      </c>
      <c r="E62" s="33">
        <f>(Data!L78)*1000</f>
        <v>5376.6370894948195</v>
      </c>
      <c r="F62" s="28">
        <f>E62/$E$66</f>
        <v>3.1446412181885744E-4</v>
      </c>
      <c r="G62" s="33">
        <f>(Data!G78)*1000</f>
        <v>9504.0548388840471</v>
      </c>
      <c r="H62" s="28">
        <f>G62/$G$66</f>
        <v>2.2785524727561647E-4</v>
      </c>
      <c r="I62" s="24"/>
      <c r="J62" s="24"/>
      <c r="K62" s="24"/>
      <c r="L62" s="24"/>
      <c r="M62" s="24"/>
      <c r="N62" s="24"/>
      <c r="O62" s="32">
        <f t="shared" si="0"/>
        <v>1601.600340183081</v>
      </c>
    </row>
    <row r="63" spans="1:15" s="15" customFormat="1" ht="28.5" customHeight="1">
      <c r="A63" s="209" t="s">
        <v>18</v>
      </c>
      <c r="B63" s="210" t="s">
        <v>47</v>
      </c>
      <c r="C63" s="33">
        <f>(Data!I83)*1000</f>
        <v>7160.8836614888651</v>
      </c>
      <c r="D63" s="28">
        <f>C63/$C$66</f>
        <v>2.28739710626957E-3</v>
      </c>
      <c r="E63" s="33">
        <f>(Data!L83)*1000</f>
        <v>37218.979740848183</v>
      </c>
      <c r="F63" s="28">
        <f>E63/$E$66</f>
        <v>2.1768316485536432E-3</v>
      </c>
      <c r="G63" s="33">
        <f>(Data!G83)*1000</f>
        <v>10777.0622791882</v>
      </c>
      <c r="H63" s="28">
        <f>G63/$G$66</f>
        <v>2.5837500226560988E-4</v>
      </c>
      <c r="I63" s="24"/>
      <c r="J63" s="24"/>
      <c r="K63" s="24"/>
      <c r="L63" s="24"/>
      <c r="M63" s="24"/>
      <c r="N63" s="24"/>
      <c r="O63" s="32">
        <f t="shared" si="0"/>
        <v>7160.8836614888651</v>
      </c>
    </row>
    <row r="64" spans="1:15" s="15" customFormat="1" ht="28.5" customHeight="1">
      <c r="A64" s="209" t="s">
        <v>19</v>
      </c>
      <c r="B64" s="210" t="s">
        <v>48</v>
      </c>
      <c r="C64" s="33">
        <f>(Data!I87)*1000</f>
        <v>0</v>
      </c>
      <c r="D64" s="28">
        <f>C64/$C$66</f>
        <v>0</v>
      </c>
      <c r="E64" s="33">
        <f>(Data!L87)*1000</f>
        <v>0</v>
      </c>
      <c r="F64" s="28">
        <f>E64/$E$66</f>
        <v>0</v>
      </c>
      <c r="G64" s="33">
        <f>(Data!G87)*1000</f>
        <v>0</v>
      </c>
      <c r="H64" s="28">
        <f>G64/$G$66</f>
        <v>0</v>
      </c>
      <c r="I64" s="24"/>
      <c r="J64" s="24"/>
      <c r="K64" s="24"/>
      <c r="L64" s="24"/>
      <c r="M64" s="24"/>
      <c r="N64" s="24"/>
      <c r="O64" s="32">
        <f t="shared" si="0"/>
        <v>0</v>
      </c>
    </row>
    <row r="65" spans="1:15" s="15" customFormat="1" ht="28.5" customHeight="1">
      <c r="A65" s="209" t="s">
        <v>50</v>
      </c>
      <c r="B65" s="210" t="s">
        <v>49</v>
      </c>
      <c r="C65" s="33">
        <f>(Data!I90)*1000</f>
        <v>0</v>
      </c>
      <c r="D65" s="28">
        <f>C65/$C$66</f>
        <v>0</v>
      </c>
      <c r="E65" s="33">
        <f>(Data!L90)*1000</f>
        <v>0</v>
      </c>
      <c r="F65" s="28">
        <f>E65/$E$66</f>
        <v>0</v>
      </c>
      <c r="G65" s="33">
        <f>(Data!G90)*1000</f>
        <v>0</v>
      </c>
      <c r="H65" s="28">
        <f>G65/$G$66</f>
        <v>0</v>
      </c>
      <c r="I65" s="24"/>
      <c r="J65" s="24"/>
      <c r="K65" s="24"/>
      <c r="L65" s="24"/>
      <c r="M65" s="24"/>
      <c r="N65" s="24"/>
      <c r="O65" s="32">
        <f t="shared" si="0"/>
        <v>0</v>
      </c>
    </row>
    <row r="66" spans="1:15" s="15" customFormat="1" ht="28.5" customHeight="1">
      <c r="A66" s="24"/>
      <c r="B66" s="24"/>
      <c r="C66" s="27">
        <f t="shared" ref="C66:H66" si="1">SUM(C46:C65)</f>
        <v>3130581.7611911213</v>
      </c>
      <c r="D66" s="40">
        <f t="shared" si="1"/>
        <v>0.99999999999999989</v>
      </c>
      <c r="E66" s="27">
        <f t="shared" si="1"/>
        <v>17097775.919225387</v>
      </c>
      <c r="F66" s="40">
        <f t="shared" si="1"/>
        <v>1.0000000000000007</v>
      </c>
      <c r="G66" s="27">
        <f t="shared" si="1"/>
        <v>41710932.5</v>
      </c>
      <c r="H66" s="40">
        <f t="shared" si="1"/>
        <v>1</v>
      </c>
      <c r="I66" s="24"/>
      <c r="J66" s="24"/>
      <c r="K66" s="24"/>
      <c r="L66" s="24"/>
      <c r="M66" s="24"/>
      <c r="N66" s="24"/>
      <c r="O66" s="32">
        <f>SUM(O46:O65)</f>
        <v>3130581.7611911213</v>
      </c>
    </row>
    <row r="67" spans="1:15" s="13" customFormat="1" ht="28.5" customHeight="1"/>
    <row r="68" spans="1:15" ht="28.5" customHeight="1">
      <c r="A68" s="16"/>
      <c r="B68" s="16"/>
      <c r="C68" s="16"/>
      <c r="D68" s="16"/>
      <c r="E68" s="16"/>
      <c r="F68" s="16"/>
      <c r="G68" s="16"/>
      <c r="H68" s="16"/>
      <c r="I68" s="16"/>
      <c r="J68" s="16"/>
      <c r="K68" s="16"/>
      <c r="L68" s="16"/>
      <c r="M68" s="16"/>
      <c r="N68" s="16"/>
      <c r="O68" s="16"/>
    </row>
    <row r="69" spans="1:15" ht="28.5" customHeight="1">
      <c r="A69" s="13"/>
      <c r="B69" s="13"/>
      <c r="C69" s="13"/>
      <c r="D69" s="13"/>
      <c r="E69" s="13"/>
      <c r="F69" s="13"/>
      <c r="G69" s="13"/>
      <c r="H69" s="13"/>
      <c r="I69" s="13"/>
      <c r="J69" s="13"/>
      <c r="K69" s="13"/>
      <c r="L69" s="13"/>
      <c r="M69" s="13"/>
      <c r="N69" s="13"/>
      <c r="O69" s="13"/>
    </row>
    <row r="70" spans="1:15" ht="28.5" customHeight="1">
      <c r="A70" s="8"/>
      <c r="B70" s="8"/>
      <c r="C70" s="8"/>
      <c r="D70" s="8"/>
      <c r="E70" s="8"/>
      <c r="F70" s="8"/>
      <c r="G70" s="8"/>
      <c r="K70" s="8"/>
      <c r="L70" s="8"/>
      <c r="M70" s="8"/>
      <c r="N70" s="8"/>
      <c r="O70" s="8"/>
    </row>
    <row r="71" spans="1:15" ht="28.5" customHeight="1">
      <c r="A71" s="8"/>
      <c r="B71" s="8"/>
      <c r="C71" s="8"/>
      <c r="D71" s="8"/>
      <c r="E71" s="8"/>
      <c r="F71" s="8"/>
      <c r="G71" s="8"/>
      <c r="K71" s="8"/>
      <c r="L71" s="8"/>
      <c r="M71" s="8"/>
      <c r="N71" s="8"/>
      <c r="O71" s="8"/>
    </row>
    <row r="72" spans="1:15" ht="28.5" customHeight="1">
      <c r="A72" s="8"/>
      <c r="B72" s="8"/>
      <c r="C72" s="8"/>
      <c r="D72" s="8"/>
      <c r="E72" s="8"/>
      <c r="F72" s="8"/>
      <c r="G72" s="8"/>
      <c r="K72" s="8"/>
      <c r="L72" s="8"/>
      <c r="M72" s="8"/>
      <c r="N72" s="8"/>
      <c r="O72" s="8"/>
    </row>
    <row r="73" spans="1:15" ht="28.5" customHeight="1">
      <c r="A73" s="8"/>
      <c r="B73" s="8"/>
      <c r="C73" s="8"/>
      <c r="D73" s="8"/>
      <c r="E73" s="8"/>
      <c r="F73" s="8"/>
      <c r="G73" s="8"/>
      <c r="K73" s="8"/>
      <c r="L73" s="8"/>
      <c r="M73" s="8"/>
      <c r="N73" s="8"/>
      <c r="O73" s="8"/>
    </row>
    <row r="74" spans="1:15" ht="28.5" customHeight="1">
      <c r="A74" s="8"/>
      <c r="B74" s="8"/>
      <c r="C74" s="8"/>
      <c r="D74" s="8"/>
      <c r="E74" s="8"/>
      <c r="F74" s="8"/>
      <c r="G74" s="8"/>
      <c r="K74" s="8"/>
      <c r="L74" s="8"/>
      <c r="M74" s="8"/>
      <c r="N74" s="8"/>
      <c r="O74" s="8"/>
    </row>
    <row r="75" spans="1:15" ht="28.5" customHeight="1">
      <c r="A75" s="8"/>
      <c r="B75" s="8"/>
      <c r="C75" s="8"/>
      <c r="D75" s="8"/>
      <c r="E75" s="8"/>
      <c r="F75" s="8"/>
      <c r="G75" s="8"/>
      <c r="K75" s="8"/>
      <c r="L75" s="8"/>
      <c r="M75" s="8"/>
      <c r="N75" s="8"/>
      <c r="O75" s="8"/>
    </row>
    <row r="76" spans="1:15" ht="28.5" customHeight="1">
      <c r="A76" s="8"/>
      <c r="B76" s="8"/>
      <c r="C76" s="8"/>
      <c r="D76" s="8"/>
      <c r="E76" s="8"/>
      <c r="F76" s="8"/>
      <c r="G76" s="8"/>
      <c r="K76" s="8"/>
      <c r="L76" s="8"/>
      <c r="M76" s="8"/>
      <c r="N76" s="8"/>
      <c r="O76" s="8"/>
    </row>
    <row r="77" spans="1:15" s="15" customFormat="1" ht="28.5" customHeight="1">
      <c r="A77" s="8"/>
      <c r="B77" s="8"/>
      <c r="C77" s="8"/>
      <c r="D77" s="8"/>
      <c r="E77" s="8"/>
      <c r="F77" s="8"/>
      <c r="G77" s="8"/>
      <c r="H77" s="8"/>
      <c r="I77" s="8"/>
      <c r="J77" s="8"/>
      <c r="K77" s="8"/>
      <c r="L77" s="8"/>
      <c r="M77" s="8"/>
      <c r="N77" s="8"/>
      <c r="O77" s="8"/>
    </row>
    <row r="78" spans="1:15" ht="28.5" customHeight="1">
      <c r="A78" s="8"/>
      <c r="B78" s="8"/>
      <c r="C78" s="8"/>
      <c r="D78" s="8"/>
      <c r="E78" s="8"/>
      <c r="F78" s="8"/>
      <c r="G78" s="8"/>
      <c r="K78" s="8"/>
      <c r="L78" s="8"/>
      <c r="M78" s="8"/>
      <c r="N78" s="8"/>
      <c r="O78" s="8"/>
    </row>
    <row r="79" spans="1:15" ht="28.5" customHeight="1">
      <c r="A79" s="8"/>
      <c r="B79" s="8"/>
      <c r="C79" s="8"/>
      <c r="D79" s="8"/>
      <c r="E79" s="8"/>
      <c r="F79" s="8"/>
      <c r="G79" s="8"/>
      <c r="K79" s="8"/>
      <c r="L79" s="8"/>
      <c r="M79" s="8"/>
      <c r="N79" s="8"/>
      <c r="O79" s="8"/>
    </row>
    <row r="80" spans="1:15" ht="28.5" customHeight="1">
      <c r="A80" s="8"/>
      <c r="B80" s="8"/>
      <c r="C80" s="8"/>
      <c r="D80" s="8"/>
      <c r="E80" s="8"/>
      <c r="F80" s="8"/>
      <c r="G80" s="8"/>
      <c r="K80" s="8"/>
      <c r="L80" s="8"/>
      <c r="M80" s="8"/>
      <c r="N80" s="8"/>
      <c r="O80" s="8"/>
    </row>
    <row r="81" spans="1:15" s="9" customFormat="1" ht="28.5" customHeight="1">
      <c r="A81" s="8"/>
      <c r="B81" s="8"/>
      <c r="C81" s="8"/>
      <c r="D81" s="8"/>
      <c r="E81" s="8"/>
      <c r="F81" s="8"/>
      <c r="G81" s="8"/>
      <c r="H81" s="8"/>
      <c r="I81" s="8"/>
      <c r="J81" s="8"/>
      <c r="K81" s="8"/>
      <c r="L81" s="8"/>
      <c r="M81" s="8"/>
      <c r="N81" s="8"/>
      <c r="O81" s="8"/>
    </row>
    <row r="82" spans="1:15" s="9" customFormat="1" ht="28.5" customHeight="1">
      <c r="A82" s="8"/>
      <c r="B82" s="8"/>
      <c r="C82" s="8"/>
      <c r="D82" s="8"/>
      <c r="E82" s="8"/>
      <c r="F82" s="8"/>
      <c r="G82" s="8"/>
      <c r="H82" s="8"/>
      <c r="I82" s="8"/>
      <c r="J82" s="8"/>
      <c r="K82" s="8"/>
      <c r="L82" s="8"/>
      <c r="M82" s="8"/>
      <c r="N82" s="8"/>
      <c r="O82" s="8"/>
    </row>
    <row r="83" spans="1:15" s="9" customFormat="1" ht="28.5" customHeight="1">
      <c r="A83" s="8"/>
      <c r="B83" s="8"/>
      <c r="C83" s="8"/>
      <c r="D83" s="8"/>
      <c r="E83" s="8"/>
      <c r="F83" s="8"/>
      <c r="G83" s="8"/>
      <c r="H83" s="8"/>
      <c r="I83" s="8"/>
      <c r="J83" s="8"/>
      <c r="K83" s="8"/>
      <c r="L83" s="8"/>
      <c r="M83" s="8"/>
      <c r="N83" s="8"/>
      <c r="O83" s="8"/>
    </row>
    <row r="84" spans="1:15" s="9" customFormat="1" ht="28.5" customHeight="1">
      <c r="A84" s="8"/>
      <c r="B84" s="8"/>
      <c r="C84" s="8"/>
      <c r="D84" s="8"/>
      <c r="E84" s="8"/>
      <c r="F84" s="8"/>
      <c r="G84" s="8"/>
      <c r="H84" s="8"/>
      <c r="I84" s="8"/>
      <c r="J84" s="8"/>
      <c r="K84" s="8"/>
      <c r="L84" s="8"/>
      <c r="M84" s="8"/>
      <c r="N84" s="8"/>
      <c r="O84" s="8"/>
    </row>
    <row r="85" spans="1:15" s="9" customFormat="1" ht="28.5" customHeight="1">
      <c r="A85" s="8"/>
      <c r="B85" s="8"/>
      <c r="C85" s="8"/>
      <c r="D85" s="8"/>
      <c r="E85" s="8"/>
      <c r="F85" s="8"/>
      <c r="G85" s="8"/>
      <c r="H85" s="8"/>
      <c r="I85" s="8"/>
      <c r="J85" s="8"/>
      <c r="K85" s="8"/>
      <c r="L85" s="8"/>
      <c r="M85" s="8"/>
      <c r="N85" s="8"/>
      <c r="O85" s="8"/>
    </row>
    <row r="86" spans="1:15" s="9" customFormat="1" ht="28.5" customHeight="1">
      <c r="A86" s="8"/>
      <c r="B86" s="8"/>
      <c r="C86" s="8"/>
      <c r="D86" s="8"/>
      <c r="E86" s="8"/>
      <c r="F86" s="8"/>
      <c r="G86" s="8"/>
      <c r="H86" s="8"/>
      <c r="I86" s="8"/>
      <c r="J86" s="8"/>
      <c r="K86" s="8"/>
      <c r="L86" s="8"/>
      <c r="M86" s="8"/>
      <c r="N86" s="8"/>
      <c r="O86" s="8"/>
    </row>
    <row r="87" spans="1:15" s="9" customFormat="1" ht="28.5" customHeight="1">
      <c r="A87" s="8"/>
      <c r="B87" s="8"/>
      <c r="C87" s="8"/>
      <c r="D87" s="8"/>
      <c r="E87" s="8"/>
      <c r="F87" s="8"/>
      <c r="G87" s="8"/>
      <c r="H87" s="8"/>
      <c r="I87" s="8"/>
      <c r="J87" s="8"/>
      <c r="K87" s="8"/>
      <c r="L87" s="8"/>
      <c r="M87" s="8"/>
      <c r="N87" s="8"/>
      <c r="O87" s="8"/>
    </row>
    <row r="88" spans="1:15" s="9" customFormat="1" ht="28.5" customHeight="1">
      <c r="A88" s="8"/>
      <c r="B88" s="8"/>
      <c r="C88" s="8"/>
      <c r="D88" s="8"/>
      <c r="E88" s="8"/>
      <c r="F88" s="8"/>
      <c r="G88" s="8"/>
      <c r="H88" s="8"/>
      <c r="I88" s="8"/>
      <c r="J88" s="8"/>
      <c r="K88" s="8"/>
      <c r="L88" s="8"/>
      <c r="M88" s="8"/>
      <c r="N88" s="8"/>
      <c r="O88" s="8"/>
    </row>
    <row r="89" spans="1:15" s="13" customFormat="1" ht="28.5" customHeight="1">
      <c r="A89" s="8"/>
      <c r="B89" s="8"/>
      <c r="C89" s="8"/>
      <c r="D89" s="8"/>
      <c r="E89" s="8"/>
      <c r="F89" s="8"/>
      <c r="G89" s="8"/>
      <c r="H89" s="8"/>
      <c r="I89" s="8"/>
      <c r="J89" s="8"/>
      <c r="K89" s="8"/>
      <c r="L89" s="8"/>
      <c r="M89" s="8"/>
      <c r="N89" s="8"/>
      <c r="O89" s="8"/>
    </row>
    <row r="90" spans="1:15" s="9" customFormat="1" ht="28.5" customHeight="1">
      <c r="A90" s="8"/>
      <c r="B90" s="8"/>
      <c r="C90" s="8"/>
      <c r="D90" s="8"/>
      <c r="E90" s="8"/>
      <c r="F90" s="8"/>
      <c r="G90" s="8"/>
      <c r="H90" s="8"/>
      <c r="I90" s="8"/>
      <c r="J90" s="8"/>
      <c r="K90" s="8"/>
      <c r="L90" s="8"/>
      <c r="M90" s="8"/>
      <c r="N90" s="8"/>
      <c r="O90" s="8"/>
    </row>
    <row r="91" spans="1:15" s="9" customFormat="1" ht="28.5" customHeight="1">
      <c r="A91" s="8"/>
      <c r="B91" s="8"/>
      <c r="C91" s="8"/>
      <c r="D91" s="8"/>
      <c r="E91" s="8"/>
      <c r="F91" s="8"/>
      <c r="G91" s="8"/>
      <c r="H91" s="8"/>
      <c r="I91" s="8"/>
      <c r="J91" s="8"/>
      <c r="K91" s="8"/>
      <c r="L91" s="8"/>
      <c r="M91" s="8"/>
      <c r="N91" s="8"/>
      <c r="O91" s="8"/>
    </row>
    <row r="92" spans="1:15" ht="28.5" customHeight="1">
      <c r="A92" s="8"/>
      <c r="B92" s="8"/>
      <c r="C92" s="8"/>
      <c r="D92" s="8"/>
      <c r="E92" s="8"/>
      <c r="F92" s="8"/>
      <c r="G92" s="8"/>
      <c r="K92" s="8"/>
      <c r="L92" s="8"/>
      <c r="M92" s="8"/>
      <c r="N92" s="8"/>
      <c r="O92" s="8"/>
    </row>
  </sheetData>
  <mergeCells count="5">
    <mergeCell ref="C44:D44"/>
    <mergeCell ref="E44:F44"/>
    <mergeCell ref="G44:H44"/>
    <mergeCell ref="C43:D43"/>
    <mergeCell ref="E43:H43"/>
  </mergeCells>
  <pageMargins left="0.78740157499999996" right="0.78740157499999996" top="0.984251969" bottom="0.984251969" header="0.4921259845" footer="0.4921259845"/>
  <pageSetup paperSize="9" scale="40"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1E064-9C54-4BF5-B96E-A72F50ADD146}">
  <dimension ref="A1:AB492"/>
  <sheetViews>
    <sheetView zoomScaleNormal="100" workbookViewId="0">
      <pane xSplit="2" ySplit="7" topLeftCell="X8" activePane="bottomRight" state="frozen"/>
      <selection pane="topRight"/>
      <selection pane="bottomLeft"/>
      <selection pane="bottomRight"/>
    </sheetView>
  </sheetViews>
  <sheetFormatPr baseColWidth="10" defaultColWidth="9.140625" defaultRowHeight="12.75"/>
  <cols>
    <col min="1" max="1" width="3" style="60" customWidth="1"/>
    <col min="2" max="2" width="72" style="60" customWidth="1"/>
    <col min="3" max="24" width="13.42578125" style="60" customWidth="1"/>
    <col min="25" max="16384" width="9.140625" style="60"/>
  </cols>
  <sheetData>
    <row r="1" spans="1:24" ht="20.25">
      <c r="A1" s="59" t="s">
        <v>281</v>
      </c>
      <c r="B1" s="59"/>
      <c r="C1" s="59"/>
      <c r="D1" s="59"/>
      <c r="E1" s="59"/>
      <c r="F1" s="59"/>
      <c r="G1" s="59"/>
      <c r="H1" s="59"/>
      <c r="I1" s="59"/>
      <c r="J1" s="59"/>
      <c r="K1" s="59"/>
      <c r="L1" s="59"/>
      <c r="M1" s="59"/>
      <c r="N1" s="59"/>
      <c r="O1" s="59"/>
      <c r="P1" s="59"/>
      <c r="Q1" s="59"/>
      <c r="R1" s="59"/>
      <c r="S1" s="59"/>
      <c r="T1" s="59"/>
      <c r="U1" s="59"/>
      <c r="V1" s="59"/>
      <c r="W1" s="59"/>
      <c r="X1" s="59"/>
    </row>
    <row r="2" spans="1:24">
      <c r="A2" s="61"/>
      <c r="B2" s="61"/>
      <c r="C2" s="61"/>
      <c r="D2" s="61"/>
      <c r="E2" s="61"/>
      <c r="F2" s="61"/>
      <c r="G2" s="61"/>
      <c r="H2" s="61"/>
      <c r="I2" s="61"/>
      <c r="J2" s="61"/>
      <c r="K2" s="61"/>
      <c r="L2" s="61"/>
      <c r="M2" s="61"/>
      <c r="N2" s="61"/>
      <c r="O2" s="61"/>
      <c r="P2" s="61"/>
      <c r="Q2" s="61"/>
      <c r="R2" s="61"/>
      <c r="S2" s="61"/>
      <c r="T2" s="61"/>
      <c r="U2" s="61"/>
      <c r="V2" s="61"/>
      <c r="W2" s="61"/>
      <c r="X2" s="61"/>
    </row>
    <row r="3" spans="1:24">
      <c r="A3" s="61" t="s">
        <v>282</v>
      </c>
      <c r="B3" s="61"/>
      <c r="C3" s="61"/>
      <c r="D3" s="61"/>
      <c r="E3" s="61"/>
      <c r="F3" s="61"/>
      <c r="G3" s="61"/>
      <c r="H3" s="61"/>
      <c r="I3" s="61"/>
      <c r="J3" s="61"/>
      <c r="K3" s="61"/>
      <c r="L3" s="61"/>
      <c r="M3" s="61"/>
      <c r="N3" s="61"/>
      <c r="O3" s="61"/>
      <c r="P3" s="61"/>
      <c r="Q3" s="61"/>
      <c r="R3" s="61"/>
      <c r="S3" s="61"/>
      <c r="T3" s="61"/>
      <c r="U3" s="61"/>
      <c r="V3" s="61"/>
      <c r="W3" s="61"/>
      <c r="X3" s="61"/>
    </row>
    <row r="4" spans="1:24">
      <c r="A4" s="61" t="s">
        <v>283</v>
      </c>
      <c r="B4" s="61"/>
      <c r="C4" s="61"/>
      <c r="D4" s="61"/>
      <c r="E4" s="61"/>
      <c r="F4" s="61"/>
      <c r="G4" s="61"/>
      <c r="H4" s="61"/>
      <c r="I4" s="61"/>
      <c r="J4" s="61"/>
      <c r="K4" s="61"/>
      <c r="L4" s="61"/>
      <c r="M4" s="61"/>
      <c r="N4" s="61"/>
      <c r="O4" s="61"/>
      <c r="P4" s="61"/>
      <c r="Q4" s="61"/>
      <c r="R4" s="61"/>
      <c r="S4" s="61"/>
      <c r="T4" s="61"/>
      <c r="U4" s="61"/>
      <c r="V4" s="61"/>
      <c r="W4" s="61"/>
      <c r="X4" s="61"/>
    </row>
    <row r="5" spans="1:24">
      <c r="A5" s="62" t="s">
        <v>284</v>
      </c>
      <c r="B5" s="61"/>
      <c r="C5" s="61"/>
      <c r="D5" s="61"/>
      <c r="E5" s="61"/>
      <c r="F5" s="61"/>
      <c r="G5" s="61"/>
      <c r="H5" s="61"/>
      <c r="I5" s="61"/>
      <c r="J5" s="61"/>
      <c r="K5" s="61"/>
      <c r="L5" s="61"/>
      <c r="M5" s="61"/>
      <c r="N5" s="61"/>
      <c r="O5" s="61"/>
      <c r="P5" s="61"/>
      <c r="Q5" s="61"/>
      <c r="R5" s="61"/>
      <c r="S5" s="61"/>
      <c r="T5" s="61"/>
      <c r="U5" s="61"/>
      <c r="V5" s="61"/>
      <c r="W5" s="61"/>
      <c r="X5" s="61"/>
    </row>
    <row r="6" spans="1:24">
      <c r="A6" s="61"/>
      <c r="B6" s="61"/>
      <c r="C6" s="61"/>
      <c r="D6" s="61"/>
      <c r="E6" s="61"/>
      <c r="F6" s="61"/>
      <c r="G6" s="61"/>
      <c r="H6" s="61"/>
      <c r="I6" s="61"/>
      <c r="J6" s="61"/>
      <c r="K6" s="61"/>
      <c r="L6" s="61"/>
      <c r="M6" s="61"/>
      <c r="N6" s="61"/>
      <c r="O6" s="61"/>
      <c r="P6" s="61"/>
      <c r="Q6" s="61"/>
      <c r="R6" s="61"/>
      <c r="S6" s="61"/>
      <c r="T6" s="61"/>
      <c r="U6" s="61"/>
      <c r="V6" s="61"/>
      <c r="W6" s="61"/>
      <c r="X6" s="61"/>
    </row>
    <row r="7" spans="1:24">
      <c r="A7" s="63"/>
      <c r="B7" s="63"/>
      <c r="C7" s="64">
        <v>2000</v>
      </c>
      <c r="D7" s="64">
        <v>2001</v>
      </c>
      <c r="E7" s="64">
        <v>2002</v>
      </c>
      <c r="F7" s="64">
        <v>2003</v>
      </c>
      <c r="G7" s="64">
        <v>2004</v>
      </c>
      <c r="H7" s="64">
        <v>2005</v>
      </c>
      <c r="I7" s="64">
        <v>2006</v>
      </c>
      <c r="J7" s="64">
        <v>2007</v>
      </c>
      <c r="K7" s="64">
        <v>2008</v>
      </c>
      <c r="L7" s="64">
        <v>2009</v>
      </c>
      <c r="M7" s="64">
        <v>2010</v>
      </c>
      <c r="N7" s="64">
        <v>2011</v>
      </c>
      <c r="O7" s="64">
        <v>2012</v>
      </c>
      <c r="P7" s="64">
        <v>2013</v>
      </c>
      <c r="Q7" s="64">
        <v>2014</v>
      </c>
      <c r="R7" s="64">
        <v>2015</v>
      </c>
      <c r="S7" s="64">
        <v>2016</v>
      </c>
      <c r="T7" s="64">
        <v>2017</v>
      </c>
      <c r="U7" s="64">
        <v>2018</v>
      </c>
      <c r="V7" s="64">
        <v>2019</v>
      </c>
      <c r="W7" s="64">
        <v>2020</v>
      </c>
      <c r="X7" s="64">
        <v>2021</v>
      </c>
    </row>
    <row r="8" spans="1:24" ht="15.6" customHeight="1">
      <c r="B8" s="65" t="s">
        <v>285</v>
      </c>
      <c r="C8" s="66"/>
      <c r="D8" s="66"/>
      <c r="E8" s="66"/>
      <c r="F8" s="66"/>
      <c r="G8" s="66"/>
      <c r="H8" s="66"/>
      <c r="I8" s="66"/>
      <c r="J8" s="66"/>
      <c r="K8" s="66"/>
      <c r="L8" s="66"/>
      <c r="M8" s="66"/>
      <c r="N8" s="66"/>
      <c r="O8" s="66"/>
      <c r="P8" s="66"/>
      <c r="Q8" s="66"/>
      <c r="R8" s="66"/>
      <c r="S8" s="66"/>
      <c r="T8" s="66"/>
      <c r="U8" s="66"/>
      <c r="V8" s="66"/>
      <c r="W8" s="66"/>
      <c r="X8" s="66"/>
    </row>
    <row r="9" spans="1:24" ht="15.6" customHeight="1">
      <c r="B9" s="67" t="s">
        <v>286</v>
      </c>
      <c r="C9" s="68">
        <v>2.4</v>
      </c>
      <c r="D9" s="68">
        <v>2.4</v>
      </c>
      <c r="E9" s="68">
        <v>2.4</v>
      </c>
      <c r="F9" s="68">
        <v>2.5</v>
      </c>
      <c r="G9" s="68">
        <v>2.5</v>
      </c>
      <c r="H9" s="68">
        <v>2.5</v>
      </c>
      <c r="I9" s="68">
        <v>2.6</v>
      </c>
      <c r="J9" s="68">
        <v>2.6</v>
      </c>
      <c r="K9" s="68">
        <v>2.6</v>
      </c>
      <c r="L9" s="68">
        <v>2.7</v>
      </c>
      <c r="M9" s="68">
        <v>2.7</v>
      </c>
      <c r="N9" s="68">
        <v>2.8</v>
      </c>
      <c r="O9" s="68">
        <v>2.8</v>
      </c>
      <c r="P9" s="68">
        <v>2.9</v>
      </c>
      <c r="Q9" s="68">
        <v>3</v>
      </c>
      <c r="R9" s="68">
        <v>3</v>
      </c>
      <c r="S9" s="68">
        <v>3.1</v>
      </c>
      <c r="T9" s="68">
        <v>3.1</v>
      </c>
      <c r="U9" s="68">
        <v>3.2</v>
      </c>
      <c r="V9" s="68">
        <v>3.3</v>
      </c>
      <c r="W9" s="68">
        <v>3.4</v>
      </c>
      <c r="X9" s="68">
        <v>3.4</v>
      </c>
    </row>
    <row r="10" spans="1:24" ht="15.6" customHeight="1">
      <c r="B10" s="67" t="s">
        <v>287</v>
      </c>
      <c r="C10" s="69">
        <v>1.5</v>
      </c>
      <c r="D10" s="69">
        <v>1.6</v>
      </c>
      <c r="E10" s="69">
        <v>1.6</v>
      </c>
      <c r="F10" s="69">
        <v>1.6</v>
      </c>
      <c r="G10" s="69">
        <v>1.6</v>
      </c>
      <c r="H10" s="69">
        <v>1.6</v>
      </c>
      <c r="I10" s="69">
        <v>1.7</v>
      </c>
      <c r="J10" s="69">
        <v>1.7</v>
      </c>
      <c r="K10" s="69">
        <v>1.7</v>
      </c>
      <c r="L10" s="69">
        <v>1.7</v>
      </c>
      <c r="M10" s="69">
        <v>1.8</v>
      </c>
      <c r="N10" s="69">
        <v>1.8</v>
      </c>
      <c r="O10" s="69">
        <v>1.8</v>
      </c>
      <c r="P10" s="69">
        <v>1.9</v>
      </c>
      <c r="Q10" s="69">
        <v>1.9</v>
      </c>
      <c r="R10" s="69">
        <v>2</v>
      </c>
      <c r="S10" s="69">
        <v>2</v>
      </c>
      <c r="T10" s="69">
        <v>2</v>
      </c>
      <c r="U10" s="69">
        <v>2.1</v>
      </c>
      <c r="V10" s="69">
        <v>2.1</v>
      </c>
      <c r="W10" s="69">
        <v>2.1</v>
      </c>
      <c r="X10" s="69">
        <v>2</v>
      </c>
    </row>
    <row r="11" spans="1:24" ht="15.6" customHeight="1">
      <c r="B11" s="65" t="s">
        <v>288</v>
      </c>
      <c r="C11" s="68">
        <v>1.3</v>
      </c>
      <c r="D11" s="68">
        <v>1.2</v>
      </c>
      <c r="E11" s="68">
        <v>1.4</v>
      </c>
      <c r="F11" s="68">
        <v>1.2</v>
      </c>
      <c r="G11" s="68">
        <v>1.1000000000000001</v>
      </c>
      <c r="H11" s="68">
        <v>1.2</v>
      </c>
      <c r="I11" s="68">
        <v>1.3</v>
      </c>
      <c r="J11" s="68">
        <v>1.4</v>
      </c>
      <c r="K11" s="68">
        <v>1.7</v>
      </c>
      <c r="L11" s="68">
        <v>1.9</v>
      </c>
      <c r="M11" s="68">
        <v>1.6</v>
      </c>
      <c r="N11" s="68">
        <v>1.8</v>
      </c>
      <c r="O11" s="68">
        <v>2</v>
      </c>
      <c r="P11" s="68">
        <v>2.2000000000000002</v>
      </c>
      <c r="Q11" s="68">
        <v>2.2000000000000002</v>
      </c>
      <c r="R11" s="68">
        <v>2.1</v>
      </c>
      <c r="S11" s="68">
        <v>2</v>
      </c>
      <c r="T11" s="68">
        <v>1.9</v>
      </c>
      <c r="U11" s="68">
        <v>1.9</v>
      </c>
      <c r="V11" s="68">
        <v>1.8</v>
      </c>
      <c r="W11" s="68">
        <v>1.8</v>
      </c>
      <c r="X11" s="68">
        <v>1.6</v>
      </c>
    </row>
    <row r="12" spans="1:24" ht="15.6" customHeight="1">
      <c r="B12" s="65" t="s">
        <v>289</v>
      </c>
      <c r="C12" s="68">
        <v>56.646297189999999</v>
      </c>
      <c r="D12" s="68">
        <v>57.406624000000001</v>
      </c>
      <c r="E12" s="68">
        <v>58.299755400000002</v>
      </c>
      <c r="F12" s="68">
        <v>59.625640910000001</v>
      </c>
      <c r="G12" s="68">
        <v>60.588135219999998</v>
      </c>
      <c r="H12" s="68">
        <v>61.910421499999998</v>
      </c>
      <c r="I12" s="68">
        <v>62.776869789999999</v>
      </c>
      <c r="J12" s="68">
        <v>63.173444519999997</v>
      </c>
      <c r="K12" s="68">
        <v>64.259186670000005</v>
      </c>
      <c r="L12" s="68">
        <v>65.268759610000004</v>
      </c>
      <c r="M12" s="68">
        <v>69.205619189999993</v>
      </c>
      <c r="N12" s="68">
        <v>67.443750429999994</v>
      </c>
      <c r="O12" s="68">
        <v>67.182600679999993</v>
      </c>
      <c r="P12" s="68">
        <v>68.1065988</v>
      </c>
      <c r="Q12" s="68">
        <v>66.433741029999993</v>
      </c>
      <c r="R12" s="68">
        <v>68.552393269999996</v>
      </c>
      <c r="S12" s="68">
        <v>68.329083780000005</v>
      </c>
      <c r="T12" s="68">
        <v>67.551423130000003</v>
      </c>
      <c r="U12" s="68">
        <v>67.870441650000004</v>
      </c>
      <c r="V12" s="68">
        <v>68.519042020000001</v>
      </c>
      <c r="W12" s="68">
        <v>69</v>
      </c>
      <c r="X12" s="68">
        <v>69.400000000000006</v>
      </c>
    </row>
    <row r="14" spans="1:24" ht="15.6" customHeight="1">
      <c r="B14" s="67" t="s">
        <v>290</v>
      </c>
      <c r="C14" s="68">
        <v>847.56</v>
      </c>
      <c r="D14" s="68">
        <v>872.65499999999997</v>
      </c>
      <c r="E14" s="68">
        <v>901.65800000000002</v>
      </c>
      <c r="F14" s="68">
        <v>959.87300000000005</v>
      </c>
      <c r="G14" s="68">
        <v>986.36</v>
      </c>
      <c r="H14" s="68">
        <v>1001.241</v>
      </c>
      <c r="I14" s="68">
        <v>1042.848</v>
      </c>
      <c r="J14" s="68">
        <v>1054.002</v>
      </c>
      <c r="K14" s="70">
        <v>1071.5550000000001</v>
      </c>
      <c r="L14" s="68">
        <v>1137.8579999999999</v>
      </c>
      <c r="M14" s="68">
        <v>1147.162</v>
      </c>
      <c r="N14" s="68">
        <v>1124.6990000000001</v>
      </c>
      <c r="O14" s="68">
        <v>1151.181</v>
      </c>
      <c r="P14" s="68">
        <v>1198.308</v>
      </c>
      <c r="Q14" s="68">
        <v>1206.5550000000001</v>
      </c>
      <c r="R14" s="68">
        <v>1243.8869999999999</v>
      </c>
      <c r="S14" s="68">
        <v>1275.6579999999999</v>
      </c>
      <c r="T14" s="68">
        <v>1357.444</v>
      </c>
      <c r="U14" s="70">
        <v>1358.654</v>
      </c>
      <c r="V14" s="68">
        <v>1273.893</v>
      </c>
      <c r="W14" s="68">
        <v>1250.6079999999999</v>
      </c>
      <c r="X14" s="68">
        <v>1225.4000000000001</v>
      </c>
    </row>
    <row r="15" spans="1:24" ht="15.6" customHeight="1">
      <c r="B15" s="65" t="s">
        <v>291</v>
      </c>
      <c r="C15" s="68">
        <v>808.99</v>
      </c>
      <c r="D15" s="68">
        <v>832.31100000000004</v>
      </c>
      <c r="E15" s="68">
        <v>870.78099999999995</v>
      </c>
      <c r="F15" s="68">
        <v>926.53800000000001</v>
      </c>
      <c r="G15" s="68">
        <v>950.49199999999996</v>
      </c>
      <c r="H15" s="68">
        <v>968.31299999999999</v>
      </c>
      <c r="I15" s="68">
        <v>1009.92</v>
      </c>
      <c r="J15" s="68">
        <v>1024.057</v>
      </c>
      <c r="K15" s="70">
        <v>1041.742</v>
      </c>
      <c r="L15" s="68">
        <v>1006.287</v>
      </c>
      <c r="M15" s="68">
        <v>1033.7080000000001</v>
      </c>
      <c r="N15" s="68">
        <v>1037.682</v>
      </c>
      <c r="O15" s="68">
        <v>1056.441</v>
      </c>
      <c r="P15" s="68">
        <v>1103.6010000000001</v>
      </c>
      <c r="Q15" s="68">
        <v>1110.6980000000001</v>
      </c>
      <c r="R15" s="68">
        <v>1151.223</v>
      </c>
      <c r="S15" s="68">
        <v>1147.8430000000001</v>
      </c>
      <c r="T15" s="68">
        <v>1238.3330000000001</v>
      </c>
      <c r="U15" s="70">
        <v>1253.0229999999999</v>
      </c>
      <c r="V15" s="68">
        <v>1146.1610000000001</v>
      </c>
      <c r="W15" s="68">
        <v>1162.912</v>
      </c>
      <c r="X15" s="68">
        <v>1125.5999999999999</v>
      </c>
    </row>
    <row r="16" spans="1:24" ht="15.6" customHeight="1">
      <c r="B16" s="65" t="s">
        <v>292</v>
      </c>
      <c r="C16" s="68">
        <v>393.5</v>
      </c>
      <c r="D16" s="68">
        <v>402.4</v>
      </c>
      <c r="E16" s="68">
        <v>391.4</v>
      </c>
      <c r="F16" s="68">
        <v>387.4</v>
      </c>
      <c r="G16" s="68">
        <v>381.8</v>
      </c>
      <c r="H16" s="68">
        <v>386.2</v>
      </c>
      <c r="I16" s="68">
        <v>391.4</v>
      </c>
      <c r="J16" s="68">
        <v>385.6</v>
      </c>
      <c r="K16" s="70">
        <v>377.6</v>
      </c>
      <c r="L16" s="68">
        <v>348.79399999999998</v>
      </c>
      <c r="M16" s="68">
        <v>346.57499999999999</v>
      </c>
      <c r="N16" s="68">
        <v>342.77</v>
      </c>
      <c r="O16" s="68">
        <v>369.96</v>
      </c>
      <c r="P16" s="68">
        <v>329.05799999999999</v>
      </c>
      <c r="Q16" s="68">
        <v>310.72000000000003</v>
      </c>
      <c r="R16" s="68">
        <v>327.56</v>
      </c>
      <c r="S16" s="68">
        <v>348.48700000000002</v>
      </c>
      <c r="T16" s="68">
        <v>356.423</v>
      </c>
      <c r="U16" s="70">
        <v>334.101</v>
      </c>
      <c r="V16" s="68">
        <v>290.16000000000003</v>
      </c>
      <c r="W16" s="68">
        <v>276.45699999999999</v>
      </c>
      <c r="X16" s="68">
        <v>291.7</v>
      </c>
    </row>
    <row r="17" spans="2:24" ht="15.6" customHeight="1">
      <c r="B17" s="65" t="s">
        <v>293</v>
      </c>
      <c r="C17" s="68">
        <v>18.600000000000001</v>
      </c>
      <c r="D17" s="68">
        <v>19.899999999999999</v>
      </c>
      <c r="E17" s="68">
        <v>23.8</v>
      </c>
      <c r="F17" s="68">
        <v>31.9</v>
      </c>
      <c r="G17" s="68">
        <v>33.5</v>
      </c>
      <c r="H17" s="68">
        <v>39.799999999999997</v>
      </c>
      <c r="I17" s="68">
        <v>41.9</v>
      </c>
      <c r="J17" s="68">
        <v>44.1</v>
      </c>
      <c r="K17" s="70">
        <v>46.5</v>
      </c>
      <c r="L17" s="68">
        <v>34.798999999999999</v>
      </c>
      <c r="M17" s="68">
        <v>34.116</v>
      </c>
      <c r="N17" s="68">
        <v>45.116999999999997</v>
      </c>
      <c r="O17" s="68">
        <v>46.695999999999998</v>
      </c>
      <c r="P17" s="68">
        <v>50.271000000000001</v>
      </c>
      <c r="Q17" s="68">
        <v>40.926000000000002</v>
      </c>
      <c r="R17" s="68">
        <v>42.640999999999998</v>
      </c>
      <c r="S17" s="68">
        <v>38.204999999999998</v>
      </c>
      <c r="T17" s="68">
        <v>52.017000000000003</v>
      </c>
      <c r="U17" s="70">
        <v>57.686999999999998</v>
      </c>
      <c r="V17" s="68">
        <v>57.923000000000002</v>
      </c>
      <c r="W17" s="68">
        <v>51.573999999999998</v>
      </c>
      <c r="X17" s="68">
        <v>56</v>
      </c>
    </row>
    <row r="18" spans="2:24" ht="15.6" customHeight="1">
      <c r="B18" s="65" t="s">
        <v>294</v>
      </c>
      <c r="C18" s="68">
        <v>54.6</v>
      </c>
      <c r="D18" s="68">
        <v>55.6</v>
      </c>
      <c r="E18" s="68">
        <v>55.6</v>
      </c>
      <c r="F18" s="68">
        <v>54.9</v>
      </c>
      <c r="G18" s="68">
        <v>57.3</v>
      </c>
      <c r="H18" s="68">
        <v>45.6</v>
      </c>
      <c r="I18" s="68">
        <v>47</v>
      </c>
      <c r="J18" s="68">
        <v>47.9</v>
      </c>
      <c r="K18" s="70">
        <v>47.5</v>
      </c>
      <c r="L18" s="68">
        <v>62.73</v>
      </c>
      <c r="M18" s="68">
        <v>64.772999999999996</v>
      </c>
      <c r="N18" s="68">
        <v>65.783000000000001</v>
      </c>
      <c r="O18" s="68">
        <v>64.897000000000006</v>
      </c>
      <c r="P18" s="68">
        <v>80.989000000000004</v>
      </c>
      <c r="Q18" s="68">
        <v>85.498000000000005</v>
      </c>
      <c r="R18" s="68">
        <v>81.28</v>
      </c>
      <c r="S18" s="68">
        <v>86.102999999999994</v>
      </c>
      <c r="T18" s="68">
        <v>93.061999999999998</v>
      </c>
      <c r="U18" s="70">
        <v>100.80500000000001</v>
      </c>
      <c r="V18" s="68">
        <v>90.378</v>
      </c>
      <c r="W18" s="68">
        <v>89.721999999999994</v>
      </c>
      <c r="X18" s="68">
        <v>84.7</v>
      </c>
    </row>
    <row r="19" spans="2:24" ht="30">
      <c r="B19" s="65" t="s">
        <v>295</v>
      </c>
      <c r="C19" s="68">
        <v>17.8</v>
      </c>
      <c r="D19" s="68">
        <v>17.8</v>
      </c>
      <c r="E19" s="68">
        <v>19.8</v>
      </c>
      <c r="F19" s="68">
        <v>22.7</v>
      </c>
      <c r="G19" s="68">
        <v>23.4</v>
      </c>
      <c r="H19" s="68">
        <v>28.5</v>
      </c>
      <c r="I19" s="68">
        <v>30</v>
      </c>
      <c r="J19" s="68">
        <v>31.1</v>
      </c>
      <c r="K19" s="70">
        <v>30.1</v>
      </c>
      <c r="L19" s="68">
        <v>15.637</v>
      </c>
      <c r="M19" s="68">
        <v>20.184999999999999</v>
      </c>
      <c r="N19" s="68">
        <v>17.074999999999999</v>
      </c>
      <c r="O19" s="68">
        <v>21.178000000000001</v>
      </c>
      <c r="P19" s="68">
        <v>21.734000000000002</v>
      </c>
      <c r="Q19" s="68">
        <v>22.59</v>
      </c>
      <c r="R19" s="68">
        <v>21.503</v>
      </c>
      <c r="S19" s="68">
        <v>22.193000000000001</v>
      </c>
      <c r="T19" s="68">
        <v>22.321999999999999</v>
      </c>
      <c r="U19" s="70">
        <v>23.175999999999998</v>
      </c>
      <c r="V19" s="68">
        <v>30.134</v>
      </c>
      <c r="W19" s="68">
        <v>22.693000000000001</v>
      </c>
      <c r="X19" s="68">
        <v>26.2</v>
      </c>
    </row>
    <row r="20" spans="2:24" ht="15.6" customHeight="1">
      <c r="B20" s="65" t="s">
        <v>296</v>
      </c>
      <c r="C20" s="68">
        <v>23.4</v>
      </c>
      <c r="D20" s="68">
        <v>20.399999999999999</v>
      </c>
      <c r="E20" s="68">
        <v>25.5</v>
      </c>
      <c r="F20" s="68">
        <v>35.1</v>
      </c>
      <c r="G20" s="68">
        <v>39.200000000000003</v>
      </c>
      <c r="H20" s="68">
        <v>48.9</v>
      </c>
      <c r="I20" s="68">
        <v>56.3</v>
      </c>
      <c r="J20" s="68">
        <v>60</v>
      </c>
      <c r="K20" s="70">
        <v>66.8</v>
      </c>
      <c r="L20" s="68">
        <v>49.585000000000001</v>
      </c>
      <c r="M20" s="68">
        <v>48.755000000000003</v>
      </c>
      <c r="N20" s="68">
        <v>51.962000000000003</v>
      </c>
      <c r="O20" s="68">
        <v>59.204000000000001</v>
      </c>
      <c r="P20" s="68">
        <v>72.352000000000004</v>
      </c>
      <c r="Q20" s="68">
        <v>81.128</v>
      </c>
      <c r="R20" s="68">
        <v>88.117999999999995</v>
      </c>
      <c r="S20" s="68">
        <v>71.481999999999999</v>
      </c>
      <c r="T20" s="68">
        <v>70.603999999999999</v>
      </c>
      <c r="U20" s="70">
        <v>76.596000000000004</v>
      </c>
      <c r="V20" s="68">
        <v>68.846999999999994</v>
      </c>
      <c r="W20" s="68">
        <v>77.283000000000001</v>
      </c>
      <c r="X20" s="68">
        <v>82.2</v>
      </c>
    </row>
    <row r="21" spans="2:24" ht="15.6" customHeight="1">
      <c r="B21" s="65" t="s">
        <v>297</v>
      </c>
      <c r="C21" s="68">
        <v>83.9</v>
      </c>
      <c r="D21" s="68">
        <v>90.3</v>
      </c>
      <c r="E21" s="68">
        <v>104.5</v>
      </c>
      <c r="F21" s="68">
        <v>129.69999999999999</v>
      </c>
      <c r="G21" s="68">
        <v>133.69999999999999</v>
      </c>
      <c r="H21" s="68">
        <v>141.9</v>
      </c>
      <c r="I21" s="68">
        <v>160.6</v>
      </c>
      <c r="J21" s="68">
        <v>162.19999999999999</v>
      </c>
      <c r="K21" s="70">
        <v>169.7</v>
      </c>
      <c r="L21" s="68">
        <v>160.31100000000001</v>
      </c>
      <c r="M21" s="68">
        <v>146.15899999999999</v>
      </c>
      <c r="N21" s="68">
        <v>152.46899999999999</v>
      </c>
      <c r="O21" s="68">
        <v>131.34</v>
      </c>
      <c r="P21" s="68">
        <v>155.982</v>
      </c>
      <c r="Q21" s="68">
        <v>170.232</v>
      </c>
      <c r="R21" s="68">
        <v>178.239</v>
      </c>
      <c r="S21" s="68">
        <v>172.67</v>
      </c>
      <c r="T21" s="68">
        <v>204.47399999999999</v>
      </c>
      <c r="U21" s="70">
        <v>211.18700000000001</v>
      </c>
      <c r="V21" s="68">
        <v>160.405</v>
      </c>
      <c r="W21" s="68">
        <v>166.59200000000001</v>
      </c>
      <c r="X21" s="68">
        <v>149.19999999999999</v>
      </c>
    </row>
    <row r="22" spans="2:24" ht="15.6" customHeight="1">
      <c r="B22" s="65" t="s">
        <v>298</v>
      </c>
      <c r="C22" s="68">
        <v>34.1</v>
      </c>
      <c r="D22" s="68">
        <v>35.1</v>
      </c>
      <c r="E22" s="68">
        <v>38.799999999999997</v>
      </c>
      <c r="F22" s="68">
        <v>39.5</v>
      </c>
      <c r="G22" s="68">
        <v>42.2</v>
      </c>
      <c r="H22" s="68">
        <v>31.9</v>
      </c>
      <c r="I22" s="68">
        <v>31</v>
      </c>
      <c r="J22" s="68">
        <v>33.200000000000003</v>
      </c>
      <c r="K22" s="70">
        <v>35.799999999999997</v>
      </c>
      <c r="L22" s="68">
        <v>68.652000000000001</v>
      </c>
      <c r="M22" s="68">
        <v>76.536000000000001</v>
      </c>
      <c r="N22" s="68">
        <v>75.831000000000003</v>
      </c>
      <c r="O22" s="68">
        <v>56.091000000000001</v>
      </c>
      <c r="P22" s="68">
        <v>65.89</v>
      </c>
      <c r="Q22" s="68">
        <v>69.814999999999998</v>
      </c>
      <c r="R22" s="68">
        <v>72.680000000000007</v>
      </c>
      <c r="S22" s="68">
        <v>65.932000000000002</v>
      </c>
      <c r="T22" s="68">
        <v>72.701999999999998</v>
      </c>
      <c r="U22" s="70">
        <v>73.566999999999993</v>
      </c>
      <c r="V22" s="68">
        <v>61.122999999999998</v>
      </c>
      <c r="W22" s="68">
        <v>66.542000000000002</v>
      </c>
      <c r="X22" s="68">
        <v>57.8</v>
      </c>
    </row>
    <row r="23" spans="2:24" ht="15.6" customHeight="1">
      <c r="B23" s="65" t="s">
        <v>299</v>
      </c>
      <c r="C23" s="68">
        <v>13.3</v>
      </c>
      <c r="D23" s="68">
        <v>16.5</v>
      </c>
      <c r="E23" s="68">
        <v>20.9</v>
      </c>
      <c r="F23" s="68">
        <v>23.3</v>
      </c>
      <c r="G23" s="68">
        <v>28.3</v>
      </c>
      <c r="H23" s="68">
        <v>29.5</v>
      </c>
      <c r="I23" s="68">
        <v>31</v>
      </c>
      <c r="J23" s="68">
        <v>32.4</v>
      </c>
      <c r="K23" s="70">
        <v>34.5</v>
      </c>
      <c r="L23" s="68">
        <v>23.306000000000001</v>
      </c>
      <c r="M23" s="68">
        <v>27.736000000000001</v>
      </c>
      <c r="N23" s="68">
        <v>26.385000000000002</v>
      </c>
      <c r="O23" s="68">
        <v>30.234999999999999</v>
      </c>
      <c r="P23" s="68">
        <v>31.716000000000001</v>
      </c>
      <c r="Q23" s="68">
        <v>36.552999999999997</v>
      </c>
      <c r="R23" s="68">
        <v>37.805</v>
      </c>
      <c r="S23" s="68">
        <v>32.142000000000003</v>
      </c>
      <c r="T23" s="68">
        <v>36.448999999999998</v>
      </c>
      <c r="U23" s="70">
        <v>37.484000000000002</v>
      </c>
      <c r="V23" s="68">
        <v>36.28</v>
      </c>
      <c r="W23" s="68">
        <v>29.995000000000001</v>
      </c>
      <c r="X23" s="68">
        <v>37.6</v>
      </c>
    </row>
    <row r="24" spans="2:24" ht="15.6" customHeight="1">
      <c r="B24" s="65" t="s">
        <v>300</v>
      </c>
      <c r="C24" s="68" t="s">
        <v>301</v>
      </c>
      <c r="D24" s="68" t="s">
        <v>301</v>
      </c>
      <c r="E24" s="68" t="s">
        <v>301</v>
      </c>
      <c r="F24" s="68" t="s">
        <v>301</v>
      </c>
      <c r="G24" s="68" t="s">
        <v>301</v>
      </c>
      <c r="H24" s="68">
        <v>10.6</v>
      </c>
      <c r="I24" s="68">
        <v>10.199999999999999</v>
      </c>
      <c r="J24" s="68">
        <v>10.9</v>
      </c>
      <c r="K24" s="70">
        <v>10.5</v>
      </c>
      <c r="L24" s="68">
        <v>10.143000000000001</v>
      </c>
      <c r="M24" s="68">
        <v>14.499000000000001</v>
      </c>
      <c r="N24" s="68">
        <v>11.532</v>
      </c>
      <c r="O24" s="68">
        <v>14.74</v>
      </c>
      <c r="P24" s="68">
        <v>16.745999999999999</v>
      </c>
      <c r="Q24" s="68">
        <v>17.797999999999998</v>
      </c>
      <c r="R24" s="68">
        <v>15.973000000000001</v>
      </c>
      <c r="S24" s="68">
        <v>18.132999999999999</v>
      </c>
      <c r="T24" s="68">
        <v>14.49</v>
      </c>
      <c r="U24" s="70">
        <v>14.089</v>
      </c>
      <c r="V24" s="68">
        <v>13.019</v>
      </c>
      <c r="W24" s="68">
        <v>18.829000000000001</v>
      </c>
      <c r="X24" s="68">
        <v>15.8</v>
      </c>
    </row>
    <row r="25" spans="2:24" ht="15.6" customHeight="1">
      <c r="B25" s="65" t="s">
        <v>302</v>
      </c>
      <c r="C25" s="68">
        <v>6.8</v>
      </c>
      <c r="D25" s="68">
        <v>7.3</v>
      </c>
      <c r="E25" s="68">
        <v>9.4</v>
      </c>
      <c r="F25" s="68">
        <v>12.7</v>
      </c>
      <c r="G25" s="68">
        <v>15.9</v>
      </c>
      <c r="H25" s="68">
        <v>16.100000000000001</v>
      </c>
      <c r="I25" s="68">
        <v>16.8</v>
      </c>
      <c r="J25" s="68">
        <v>17.399999999999999</v>
      </c>
      <c r="K25" s="70">
        <v>19.8</v>
      </c>
      <c r="L25" s="68">
        <v>12.265000000000001</v>
      </c>
      <c r="M25" s="68">
        <v>15.162000000000001</v>
      </c>
      <c r="N25" s="68">
        <v>16.582000000000001</v>
      </c>
      <c r="O25" s="68">
        <v>17.376000000000001</v>
      </c>
      <c r="P25" s="68">
        <v>20.908999999999999</v>
      </c>
      <c r="Q25" s="68">
        <v>22.914999999999999</v>
      </c>
      <c r="R25" s="68">
        <v>23.815999999999999</v>
      </c>
      <c r="S25" s="68">
        <v>21.863</v>
      </c>
      <c r="T25" s="68">
        <v>24.12</v>
      </c>
      <c r="U25" s="70">
        <v>25.689</v>
      </c>
      <c r="V25" s="68">
        <v>24.257000000000001</v>
      </c>
      <c r="W25" s="68">
        <v>29.355</v>
      </c>
      <c r="X25" s="68">
        <v>26.8</v>
      </c>
    </row>
    <row r="26" spans="2:24" ht="15.6" customHeight="1">
      <c r="B26" s="65" t="s">
        <v>303</v>
      </c>
      <c r="C26" s="68">
        <v>7.2</v>
      </c>
      <c r="D26" s="68">
        <v>6.8</v>
      </c>
      <c r="E26" s="68">
        <v>10.9</v>
      </c>
      <c r="F26" s="68">
        <v>9.3000000000000007</v>
      </c>
      <c r="G26" s="68">
        <v>11.2</v>
      </c>
      <c r="H26" s="68">
        <v>9</v>
      </c>
      <c r="I26" s="68">
        <v>12</v>
      </c>
      <c r="J26" s="68">
        <v>14.5</v>
      </c>
      <c r="K26" s="70">
        <v>12</v>
      </c>
      <c r="L26" s="68">
        <v>0.223</v>
      </c>
      <c r="M26" s="68">
        <v>0.47299999999999998</v>
      </c>
      <c r="N26" s="68">
        <v>0.32200000000000001</v>
      </c>
      <c r="O26" s="68">
        <v>1.208</v>
      </c>
      <c r="P26" s="68">
        <v>0.77300000000000002</v>
      </c>
      <c r="Q26" s="68">
        <v>1.0820000000000001</v>
      </c>
      <c r="R26" s="68">
        <v>0.96899999999999997</v>
      </c>
      <c r="S26" s="68">
        <v>0.76700000000000002</v>
      </c>
      <c r="T26" s="68">
        <v>0.379</v>
      </c>
      <c r="U26" s="70">
        <v>0.77</v>
      </c>
      <c r="V26" s="68">
        <v>1.1539999999999999</v>
      </c>
      <c r="W26" s="68">
        <v>3.4119999999999999</v>
      </c>
      <c r="X26" s="68">
        <v>2</v>
      </c>
    </row>
    <row r="27" spans="2:24" ht="15.6" customHeight="1">
      <c r="B27" s="65" t="s">
        <v>304</v>
      </c>
      <c r="C27" s="68">
        <v>155.80000000000001</v>
      </c>
      <c r="D27" s="68">
        <v>160.19999999999999</v>
      </c>
      <c r="E27" s="68">
        <v>170.2</v>
      </c>
      <c r="F27" s="68">
        <v>180</v>
      </c>
      <c r="G27" s="68">
        <v>184</v>
      </c>
      <c r="H27" s="68">
        <v>180.3</v>
      </c>
      <c r="I27" s="68">
        <v>181.7</v>
      </c>
      <c r="J27" s="68">
        <v>184.8</v>
      </c>
      <c r="K27" s="70">
        <v>190.9</v>
      </c>
      <c r="L27" s="68">
        <v>219.84299999999999</v>
      </c>
      <c r="M27" s="68">
        <v>238.73699999999999</v>
      </c>
      <c r="N27" s="68">
        <v>231.85300000000001</v>
      </c>
      <c r="O27" s="68">
        <v>243.51599999999999</v>
      </c>
      <c r="P27" s="68">
        <v>257.18</v>
      </c>
      <c r="Q27" s="68">
        <v>251.44200000000001</v>
      </c>
      <c r="R27" s="68">
        <v>260.64100000000002</v>
      </c>
      <c r="S27" s="68">
        <v>269.86599999999999</v>
      </c>
      <c r="T27" s="68">
        <v>291.291</v>
      </c>
      <c r="U27" s="70">
        <v>297.87099999999998</v>
      </c>
      <c r="V27" s="68">
        <v>312.47800000000001</v>
      </c>
      <c r="W27" s="68">
        <v>330.45800000000003</v>
      </c>
      <c r="X27" s="68">
        <v>295.60000000000002</v>
      </c>
    </row>
    <row r="28" spans="2:24" ht="15.6" customHeight="1">
      <c r="B28" s="65" t="s">
        <v>305</v>
      </c>
      <c r="C28" s="69" t="s">
        <v>301</v>
      </c>
      <c r="D28" s="69" t="s">
        <v>301</v>
      </c>
      <c r="E28" s="69" t="s">
        <v>301</v>
      </c>
      <c r="F28" s="69" t="s">
        <v>301</v>
      </c>
      <c r="G28" s="69" t="s">
        <v>301</v>
      </c>
      <c r="H28" s="69" t="s">
        <v>301</v>
      </c>
      <c r="I28" s="69" t="s">
        <v>301</v>
      </c>
      <c r="J28" s="69" t="s">
        <v>301</v>
      </c>
      <c r="K28" s="69" t="s">
        <v>301</v>
      </c>
      <c r="L28" s="69" t="s">
        <v>301</v>
      </c>
      <c r="M28" s="69" t="s">
        <v>301</v>
      </c>
      <c r="N28" s="69" t="s">
        <v>301</v>
      </c>
      <c r="O28" s="69" t="s">
        <v>301</v>
      </c>
      <c r="P28" s="69" t="s">
        <v>301</v>
      </c>
      <c r="Q28" s="69" t="s">
        <v>301</v>
      </c>
      <c r="R28" s="69" t="s">
        <v>301</v>
      </c>
      <c r="S28" s="69" t="s">
        <v>301</v>
      </c>
      <c r="T28" s="69" t="s">
        <v>301</v>
      </c>
      <c r="U28" s="71" t="s">
        <v>301</v>
      </c>
      <c r="V28" s="69">
        <v>15.098000000000001</v>
      </c>
      <c r="W28" s="69">
        <v>5.2</v>
      </c>
      <c r="X28" s="69" t="s">
        <v>301</v>
      </c>
    </row>
    <row r="29" spans="2:24" ht="15.6" customHeight="1">
      <c r="B29" s="65" t="s">
        <v>306</v>
      </c>
      <c r="C29" s="68">
        <v>38.57</v>
      </c>
      <c r="D29" s="68">
        <v>40.344000000000001</v>
      </c>
      <c r="E29" s="68">
        <v>30.876999999999999</v>
      </c>
      <c r="F29" s="68">
        <v>33.335000000000001</v>
      </c>
      <c r="G29" s="68">
        <v>35.868000000000002</v>
      </c>
      <c r="H29" s="68">
        <v>32.927999999999997</v>
      </c>
      <c r="I29" s="68">
        <v>32.927999999999997</v>
      </c>
      <c r="J29" s="68">
        <v>29.945</v>
      </c>
      <c r="K29" s="70">
        <v>29.812999999999999</v>
      </c>
      <c r="L29" s="68">
        <v>131.608</v>
      </c>
      <c r="M29" s="68">
        <v>113.429</v>
      </c>
      <c r="N29" s="68">
        <v>87.031000000000006</v>
      </c>
      <c r="O29" s="68">
        <v>94.712999999999994</v>
      </c>
      <c r="P29" s="68">
        <v>94.736999999999995</v>
      </c>
      <c r="Q29" s="68">
        <v>95.855999999999995</v>
      </c>
      <c r="R29" s="68">
        <v>92.673000000000002</v>
      </c>
      <c r="S29" s="68">
        <v>127.803</v>
      </c>
      <c r="T29" s="68">
        <v>119.092</v>
      </c>
      <c r="U29" s="70">
        <v>105.62</v>
      </c>
      <c r="V29" s="68">
        <v>127.73699999999999</v>
      </c>
      <c r="W29" s="68">
        <v>87.695999999999998</v>
      </c>
      <c r="X29" s="68">
        <v>99.8</v>
      </c>
    </row>
    <row r="30" spans="2:24" ht="15.6" customHeight="1">
      <c r="B30" s="65" t="s">
        <v>307</v>
      </c>
      <c r="C30" s="68">
        <v>4.5999999999999996</v>
      </c>
      <c r="D30" s="68">
        <v>4.5999999999999996</v>
      </c>
      <c r="E30" s="68">
        <v>3.4</v>
      </c>
      <c r="F30" s="68">
        <v>3.5</v>
      </c>
      <c r="G30" s="68">
        <v>3.6</v>
      </c>
      <c r="H30" s="68">
        <v>3.3</v>
      </c>
      <c r="I30" s="68">
        <v>3.2</v>
      </c>
      <c r="J30" s="68">
        <v>2.8</v>
      </c>
      <c r="K30" s="70">
        <v>2.8</v>
      </c>
      <c r="L30" s="68">
        <v>11.6</v>
      </c>
      <c r="M30" s="68">
        <v>9.9</v>
      </c>
      <c r="N30" s="68">
        <v>7.7</v>
      </c>
      <c r="O30" s="68">
        <v>8.1999999999999993</v>
      </c>
      <c r="P30" s="68">
        <v>7.9</v>
      </c>
      <c r="Q30" s="68">
        <v>7.9</v>
      </c>
      <c r="R30" s="68">
        <v>7.5</v>
      </c>
      <c r="S30" s="68">
        <v>10</v>
      </c>
      <c r="T30" s="68">
        <v>8.8000000000000007</v>
      </c>
      <c r="U30" s="70">
        <v>7.8</v>
      </c>
      <c r="V30" s="68">
        <v>10</v>
      </c>
      <c r="W30" s="68">
        <v>7</v>
      </c>
      <c r="X30" s="68">
        <v>8.1</v>
      </c>
    </row>
    <row r="31" spans="2:24" ht="15.6" customHeight="1">
      <c r="B31" s="65" t="s">
        <v>308</v>
      </c>
      <c r="C31" s="68">
        <v>-0.67571000000000003</v>
      </c>
      <c r="D31" s="68">
        <v>2.9608500000000002</v>
      </c>
      <c r="E31" s="68">
        <v>3.3235399999999999</v>
      </c>
      <c r="F31" s="68">
        <v>6.4564399999999997</v>
      </c>
      <c r="G31" s="68">
        <v>2.75943</v>
      </c>
      <c r="H31" s="68">
        <v>1.50868</v>
      </c>
      <c r="I31" s="68">
        <v>4.1555400000000002</v>
      </c>
      <c r="J31" s="68">
        <v>1.0695699999999999</v>
      </c>
      <c r="K31" s="70">
        <v>1.66537</v>
      </c>
      <c r="L31" s="68">
        <v>6.1875498689999997</v>
      </c>
      <c r="M31" s="68">
        <v>0.81767672199999997</v>
      </c>
      <c r="N31" s="68">
        <v>-1.958136689</v>
      </c>
      <c r="O31" s="68">
        <v>2.3545855379999998</v>
      </c>
      <c r="P31" s="68">
        <v>4.0937958500000002</v>
      </c>
      <c r="Q31" s="68">
        <v>0.68822039099999999</v>
      </c>
      <c r="R31" s="68">
        <v>3.0940984870000001</v>
      </c>
      <c r="S31" s="68">
        <v>2.554170917</v>
      </c>
      <c r="T31" s="68">
        <v>6.4112795120000001</v>
      </c>
      <c r="U31" s="70">
        <v>8.9138115000000004E-2</v>
      </c>
      <c r="V31" s="68">
        <v>-6.2386008510000002</v>
      </c>
      <c r="W31" s="68">
        <v>-1.827861524</v>
      </c>
      <c r="X31" s="68">
        <v>-2</v>
      </c>
    </row>
    <row r="32" spans="2:24" ht="15.6" customHeight="1">
      <c r="B32" s="65" t="s">
        <v>309</v>
      </c>
      <c r="C32" s="68">
        <v>62.9</v>
      </c>
      <c r="D32" s="68">
        <v>62.2</v>
      </c>
      <c r="E32" s="68">
        <v>62.6</v>
      </c>
      <c r="F32" s="68">
        <v>64.5</v>
      </c>
      <c r="G32" s="68">
        <v>64.400000000000006</v>
      </c>
      <c r="H32" s="68">
        <v>63.5</v>
      </c>
      <c r="I32" s="68">
        <v>64.400000000000006</v>
      </c>
      <c r="J32" s="68">
        <v>64.2</v>
      </c>
      <c r="K32" s="70">
        <v>63.5</v>
      </c>
      <c r="L32" s="68">
        <v>61.4</v>
      </c>
      <c r="M32" s="68">
        <v>61.6</v>
      </c>
      <c r="N32" s="68">
        <v>62.5</v>
      </c>
      <c r="O32" s="68">
        <v>63.5</v>
      </c>
      <c r="P32" s="68">
        <v>61.9</v>
      </c>
      <c r="Q32" s="68">
        <v>62.1</v>
      </c>
      <c r="R32" s="68">
        <v>61.5</v>
      </c>
      <c r="S32" s="68">
        <v>60.5</v>
      </c>
      <c r="T32" s="68">
        <v>61.1</v>
      </c>
      <c r="U32" s="70">
        <v>61</v>
      </c>
      <c r="V32" s="68">
        <v>60.5</v>
      </c>
      <c r="W32" s="68">
        <v>58.8</v>
      </c>
      <c r="X32" s="68">
        <v>56.9</v>
      </c>
    </row>
    <row r="33" spans="1:28" ht="15.6" customHeight="1">
      <c r="B33" s="65" t="s">
        <v>310</v>
      </c>
      <c r="C33" s="68">
        <v>64.8</v>
      </c>
      <c r="D33" s="68">
        <v>64.900000000000006</v>
      </c>
      <c r="E33" s="68">
        <v>64.900000000000006</v>
      </c>
      <c r="F33" s="68">
        <v>66.900000000000006</v>
      </c>
      <c r="G33" s="68">
        <v>65.2</v>
      </c>
      <c r="H33" s="68">
        <v>64.8</v>
      </c>
      <c r="I33" s="68">
        <v>64.5</v>
      </c>
      <c r="J33" s="68">
        <v>65.2</v>
      </c>
      <c r="K33" s="70">
        <v>64.2</v>
      </c>
      <c r="L33" s="68">
        <v>66.7</v>
      </c>
      <c r="M33" s="68">
        <v>67.2</v>
      </c>
      <c r="N33" s="68">
        <v>68.7</v>
      </c>
      <c r="O33" s="68">
        <v>69</v>
      </c>
      <c r="P33" s="68">
        <v>68.099999999999994</v>
      </c>
      <c r="Q33" s="68">
        <v>68.599999999999994</v>
      </c>
      <c r="R33" s="68">
        <v>68.099999999999994</v>
      </c>
      <c r="S33" s="68">
        <v>67.3</v>
      </c>
      <c r="T33" s="68">
        <v>67.5</v>
      </c>
      <c r="U33" s="70">
        <v>69.5</v>
      </c>
      <c r="V33" s="68">
        <v>68.3</v>
      </c>
      <c r="W33" s="68">
        <v>66.8</v>
      </c>
      <c r="X33" s="68">
        <v>65.2</v>
      </c>
    </row>
    <row r="34" spans="1:28" ht="15.6" customHeight="1">
      <c r="B34" s="65" t="s">
        <v>311</v>
      </c>
      <c r="C34" s="68">
        <v>61</v>
      </c>
      <c r="D34" s="68">
        <v>59.7</v>
      </c>
      <c r="E34" s="68">
        <v>60.5</v>
      </c>
      <c r="F34" s="68">
        <v>62.2</v>
      </c>
      <c r="G34" s="68">
        <v>63.7</v>
      </c>
      <c r="H34" s="68">
        <v>62.2</v>
      </c>
      <c r="I34" s="68">
        <v>64.3</v>
      </c>
      <c r="J34" s="68">
        <v>63.2</v>
      </c>
      <c r="K34" s="70">
        <v>62.8</v>
      </c>
      <c r="L34" s="68">
        <v>56.5</v>
      </c>
      <c r="M34" s="68">
        <v>56.2</v>
      </c>
      <c r="N34" s="68">
        <v>56.8</v>
      </c>
      <c r="O34" s="68">
        <v>58.4</v>
      </c>
      <c r="P34" s="68">
        <v>56.3</v>
      </c>
      <c r="Q34" s="68">
        <v>56.2</v>
      </c>
      <c r="R34" s="68">
        <v>55.4</v>
      </c>
      <c r="S34" s="68">
        <v>54.2</v>
      </c>
      <c r="T34" s="68">
        <v>55.2</v>
      </c>
      <c r="U34" s="70">
        <v>53.4</v>
      </c>
      <c r="V34" s="68">
        <v>53.4</v>
      </c>
      <c r="W34" s="68">
        <v>51.8</v>
      </c>
      <c r="X34" s="68">
        <v>49.9</v>
      </c>
    </row>
    <row r="36" spans="1:28" ht="15.6" customHeight="1">
      <c r="B36" s="67" t="s">
        <v>312</v>
      </c>
      <c r="C36" s="66"/>
      <c r="D36" s="66"/>
      <c r="E36" s="66"/>
      <c r="F36" s="66"/>
      <c r="G36" s="66"/>
      <c r="H36" s="66"/>
      <c r="I36" s="66"/>
      <c r="J36" s="66"/>
      <c r="K36" s="66"/>
      <c r="L36" s="66"/>
      <c r="M36" s="66"/>
      <c r="N36" s="66"/>
      <c r="O36" s="66"/>
      <c r="P36" s="66"/>
      <c r="Q36" s="66"/>
      <c r="R36" s="66"/>
      <c r="S36" s="66"/>
      <c r="T36" s="66"/>
      <c r="U36" s="66"/>
      <c r="V36" s="66"/>
      <c r="W36" s="66"/>
      <c r="X36" s="66"/>
    </row>
    <row r="37" spans="1:28" ht="15.6" customHeight="1">
      <c r="B37" s="65" t="s">
        <v>313</v>
      </c>
      <c r="C37" s="66"/>
      <c r="D37" s="66"/>
      <c r="E37" s="66"/>
      <c r="F37" s="66"/>
      <c r="G37" s="66"/>
      <c r="H37" s="66"/>
      <c r="I37" s="66"/>
      <c r="J37" s="66"/>
      <c r="K37" s="66"/>
      <c r="L37" s="66"/>
      <c r="M37" s="66"/>
      <c r="N37" s="66"/>
      <c r="O37" s="66"/>
      <c r="P37" s="66"/>
      <c r="Q37" s="66"/>
      <c r="R37" s="66"/>
      <c r="S37" s="66"/>
      <c r="T37" s="66"/>
      <c r="U37" s="66"/>
      <c r="V37" s="66"/>
      <c r="W37" s="66"/>
      <c r="X37" s="66"/>
      <c r="AA37" s="60" t="s">
        <v>813</v>
      </c>
    </row>
    <row r="38" spans="1:28" ht="15.6" customHeight="1">
      <c r="B38" s="65" t="s">
        <v>314</v>
      </c>
      <c r="C38" s="68">
        <v>1224.0620630000001</v>
      </c>
      <c r="D38" s="68">
        <v>1391.8781630000001</v>
      </c>
      <c r="E38" s="68">
        <v>1550.609921</v>
      </c>
      <c r="F38" s="68">
        <v>1829.07223</v>
      </c>
      <c r="G38" s="68">
        <v>2361.1569460000001</v>
      </c>
      <c r="H38" s="68">
        <v>3041.405737</v>
      </c>
      <c r="I38" s="68">
        <v>4027.5586199999998</v>
      </c>
      <c r="J38" s="68">
        <v>4956.6471810000003</v>
      </c>
      <c r="K38" s="68">
        <v>6555.5693540000002</v>
      </c>
      <c r="L38" s="70">
        <v>6590.6371399999998</v>
      </c>
      <c r="M38" s="68">
        <v>9756.5884000000005</v>
      </c>
      <c r="N38" s="68">
        <v>13173.7634</v>
      </c>
      <c r="O38" s="68">
        <v>16688.419549999999</v>
      </c>
      <c r="P38" s="68">
        <v>19174.24264</v>
      </c>
      <c r="Q38" s="70">
        <v>22227.05428</v>
      </c>
      <c r="R38" s="68">
        <v>22894.780890000002</v>
      </c>
      <c r="S38" s="68">
        <v>23931.342639999999</v>
      </c>
      <c r="T38" s="68">
        <v>28010.710569999999</v>
      </c>
      <c r="U38" s="68">
        <v>32582.62902</v>
      </c>
      <c r="V38" s="68">
        <v>37839.225359999997</v>
      </c>
      <c r="W38" s="68">
        <v>37453.275300000001</v>
      </c>
      <c r="X38" s="68">
        <v>43018.624300000003</v>
      </c>
      <c r="Y38" s="82">
        <v>1</v>
      </c>
      <c r="AA38" s="100">
        <f>Y39+Y40+Y43+Y45+Y47+Y48+Y49+Y50+Y51+Y52+Y53+Y54+Y55+Y56+Y57</f>
        <v>0.74539466618880212</v>
      </c>
    </row>
    <row r="39" spans="1:28" ht="15.6" customHeight="1">
      <c r="B39" s="65" t="s">
        <v>315</v>
      </c>
      <c r="C39" s="68">
        <v>335.66879410000001</v>
      </c>
      <c r="D39" s="68">
        <v>319.6989294</v>
      </c>
      <c r="E39" s="68">
        <v>293.36183349999999</v>
      </c>
      <c r="F39" s="68">
        <v>337.27208860000002</v>
      </c>
      <c r="G39" s="68">
        <v>472.93445980000001</v>
      </c>
      <c r="H39" s="68">
        <v>602.13630609999996</v>
      </c>
      <c r="I39" s="68">
        <v>710.60918579999998</v>
      </c>
      <c r="J39" s="68">
        <v>913.40922699999999</v>
      </c>
      <c r="K39" s="68">
        <v>1259.660832</v>
      </c>
      <c r="L39" s="70">
        <v>1177.3802900000001</v>
      </c>
      <c r="M39" s="68">
        <v>1144.6978999999999</v>
      </c>
      <c r="N39" s="68">
        <v>1357.8668</v>
      </c>
      <c r="O39" s="68">
        <v>1878.786372</v>
      </c>
      <c r="P39" s="68">
        <v>2572.0448860000001</v>
      </c>
      <c r="Q39" s="70">
        <v>2965.3604529999998</v>
      </c>
      <c r="R39" s="68">
        <v>3223.4027190000002</v>
      </c>
      <c r="S39" s="68">
        <v>3022.0125410000001</v>
      </c>
      <c r="T39" s="68">
        <v>3119.6181769999998</v>
      </c>
      <c r="U39" s="68">
        <v>3723.5443169999999</v>
      </c>
      <c r="V39" s="68">
        <v>4373.6025390000004</v>
      </c>
      <c r="W39" s="68">
        <v>4856.0630000000001</v>
      </c>
      <c r="X39" s="68">
        <v>5674.7439000000004</v>
      </c>
      <c r="Y39" s="81">
        <f>X39/$X$38</f>
        <v>0.13191365350100234</v>
      </c>
      <c r="AA39" s="97">
        <f>Y39/$AA$38</f>
        <v>0.17697155545192716</v>
      </c>
    </row>
    <row r="40" spans="1:28" ht="15.6" customHeight="1">
      <c r="B40" s="65" t="s">
        <v>293</v>
      </c>
      <c r="C40" s="68">
        <v>132.40009979999999</v>
      </c>
      <c r="D40" s="68">
        <v>117.07611660000001</v>
      </c>
      <c r="E40" s="68">
        <v>144.7536972</v>
      </c>
      <c r="F40" s="68">
        <v>206.55783640000001</v>
      </c>
      <c r="G40" s="68">
        <v>391.5975699</v>
      </c>
      <c r="H40" s="68">
        <v>642.08904340000004</v>
      </c>
      <c r="I40" s="68">
        <v>1145.7339079999999</v>
      </c>
      <c r="J40" s="68">
        <v>1340.854372</v>
      </c>
      <c r="K40" s="68">
        <v>1324.247705</v>
      </c>
      <c r="L40" s="70">
        <v>1285.8996979999999</v>
      </c>
      <c r="M40" s="68">
        <v>2102.1579000000002</v>
      </c>
      <c r="N40" s="68">
        <v>2536.2395999999999</v>
      </c>
      <c r="O40" s="68">
        <v>2742.7504509999999</v>
      </c>
      <c r="P40" s="68">
        <v>2849.415289</v>
      </c>
      <c r="Q40" s="70">
        <v>3661.0311879999999</v>
      </c>
      <c r="R40" s="68">
        <v>4150.4642869999998</v>
      </c>
      <c r="S40" s="68">
        <v>4822.6775429999998</v>
      </c>
      <c r="T40" s="68">
        <v>7007.8761539999996</v>
      </c>
      <c r="U40" s="68">
        <v>8370.7891729999992</v>
      </c>
      <c r="V40" s="68">
        <v>9590.1295439999994</v>
      </c>
      <c r="W40" s="68">
        <v>8722.0666000000001</v>
      </c>
      <c r="X40" s="68">
        <v>10447.833699999999</v>
      </c>
      <c r="Y40" s="81">
        <f t="shared" ref="Y40:Y58" si="0">X40/$X$38</f>
        <v>0.24286768510168277</v>
      </c>
      <c r="AA40" s="97">
        <f>Y40/$AA$38</f>
        <v>0.32582428627167886</v>
      </c>
    </row>
    <row r="41" spans="1:28" ht="15.6" customHeight="1">
      <c r="A41" s="60" t="s">
        <v>2</v>
      </c>
      <c r="B41" s="65" t="s">
        <v>316</v>
      </c>
      <c r="C41" s="68">
        <v>82.040776429999994</v>
      </c>
      <c r="D41" s="68">
        <v>114.8281078</v>
      </c>
      <c r="E41" s="68">
        <v>99.138586520000004</v>
      </c>
      <c r="F41" s="68">
        <v>121.551453</v>
      </c>
      <c r="G41" s="68">
        <v>130.57625920000001</v>
      </c>
      <c r="H41" s="68">
        <v>175.15590700000001</v>
      </c>
      <c r="I41" s="68">
        <v>218.88556869999999</v>
      </c>
      <c r="J41" s="68">
        <v>309.50042480000002</v>
      </c>
      <c r="K41" s="68">
        <v>430.17936989999998</v>
      </c>
      <c r="L41" s="70">
        <v>425.00064500000002</v>
      </c>
      <c r="M41" s="68">
        <v>664.81529999999998</v>
      </c>
      <c r="N41" s="68">
        <v>931.37750000000005</v>
      </c>
      <c r="O41" s="68">
        <v>1248.6663490000001</v>
      </c>
      <c r="P41" s="68">
        <v>1672.3130470000001</v>
      </c>
      <c r="Q41" s="70">
        <v>1950.93371</v>
      </c>
      <c r="R41" s="68">
        <v>1606.18469</v>
      </c>
      <c r="S41" s="68">
        <v>1595.623611</v>
      </c>
      <c r="T41" s="68">
        <v>1932.2455399999999</v>
      </c>
      <c r="U41" s="68">
        <v>2298.1235630000001</v>
      </c>
      <c r="V41" s="68">
        <v>2675.065055</v>
      </c>
      <c r="W41" s="68">
        <v>2904.9376999999999</v>
      </c>
      <c r="X41" s="68">
        <v>3268.4703</v>
      </c>
      <c r="Y41" s="99">
        <f t="shared" si="0"/>
        <v>7.5978029357856511E-2</v>
      </c>
      <c r="Z41" s="98"/>
      <c r="AA41" s="97"/>
      <c r="AB41" s="97"/>
    </row>
    <row r="42" spans="1:28" ht="15.6" customHeight="1">
      <c r="A42" s="60" t="s">
        <v>3</v>
      </c>
      <c r="B42" s="65" t="s">
        <v>317</v>
      </c>
      <c r="C42" s="68">
        <v>25.48714112</v>
      </c>
      <c r="D42" s="68">
        <v>36.283248579999999</v>
      </c>
      <c r="E42" s="68">
        <v>52.423669310000001</v>
      </c>
      <c r="F42" s="68">
        <v>53.680573950000003</v>
      </c>
      <c r="G42" s="68">
        <v>65.426076359999996</v>
      </c>
      <c r="H42" s="68">
        <v>75.928190470000004</v>
      </c>
      <c r="I42" s="68">
        <v>92.897230140000005</v>
      </c>
      <c r="J42" s="68">
        <v>97.309100569999998</v>
      </c>
      <c r="K42" s="68">
        <v>119.967963</v>
      </c>
      <c r="L42" s="70">
        <v>157.42286390000001</v>
      </c>
      <c r="M42" s="68">
        <v>190.2116</v>
      </c>
      <c r="N42" s="68">
        <v>212.39410000000001</v>
      </c>
      <c r="O42" s="68">
        <v>233.85861199999999</v>
      </c>
      <c r="P42" s="68">
        <v>270.51424580000003</v>
      </c>
      <c r="Q42" s="70">
        <v>313.58710459999998</v>
      </c>
      <c r="R42" s="68">
        <v>426.40391399999999</v>
      </c>
      <c r="S42" s="68">
        <v>477.22288500000002</v>
      </c>
      <c r="T42" s="68">
        <v>491.25165299999998</v>
      </c>
      <c r="U42" s="68">
        <v>553.97277599999995</v>
      </c>
      <c r="V42" s="68">
        <v>637.14310999999998</v>
      </c>
      <c r="W42" s="68">
        <v>663.09780000000001</v>
      </c>
      <c r="X42" s="68">
        <v>756.41010000000006</v>
      </c>
      <c r="Y42" s="99">
        <f t="shared" si="0"/>
        <v>1.758331681471274E-2</v>
      </c>
    </row>
    <row r="43" spans="1:28" ht="15.6" customHeight="1">
      <c r="B43" s="65" t="s">
        <v>318</v>
      </c>
      <c r="C43" s="68">
        <v>4.5116128900000003</v>
      </c>
      <c r="D43" s="68">
        <v>6.4782330779999997</v>
      </c>
      <c r="E43" s="68">
        <v>9.4740891870000006</v>
      </c>
      <c r="F43" s="68">
        <v>9.8175139789999992</v>
      </c>
      <c r="G43" s="68">
        <v>11.96805983</v>
      </c>
      <c r="H43" s="68">
        <v>13.768924589999999</v>
      </c>
      <c r="I43" s="68">
        <v>14.058399680000001</v>
      </c>
      <c r="J43" s="68">
        <v>16.294690880000001</v>
      </c>
      <c r="K43" s="68">
        <v>26.014966479999998</v>
      </c>
      <c r="L43" s="70">
        <v>26.356847269999999</v>
      </c>
      <c r="M43" s="68">
        <v>31.210599999999999</v>
      </c>
      <c r="N43" s="68">
        <v>44.994399999999999</v>
      </c>
      <c r="O43" s="68">
        <v>72.529675170000004</v>
      </c>
      <c r="P43" s="68">
        <v>77.534000000000006</v>
      </c>
      <c r="Q43" s="70">
        <v>86.481111760000005</v>
      </c>
      <c r="R43" s="68">
        <v>114.12160900000001</v>
      </c>
      <c r="S43" s="68">
        <v>141.55032199999999</v>
      </c>
      <c r="T43" s="68">
        <v>144.202485</v>
      </c>
      <c r="U43" s="68">
        <v>164.87001599999999</v>
      </c>
      <c r="V43" s="68">
        <v>182.718051</v>
      </c>
      <c r="W43" s="68">
        <v>218.69040000000001</v>
      </c>
      <c r="X43" s="68">
        <v>262.29489999999998</v>
      </c>
      <c r="Y43" s="81">
        <f t="shared" si="0"/>
        <v>6.0972405386752445E-3</v>
      </c>
      <c r="AA43" s="97">
        <f>Y43/$AA$38</f>
        <v>8.1798821687984347E-3</v>
      </c>
    </row>
    <row r="44" spans="1:28" ht="15.6" customHeight="1">
      <c r="A44" s="60" t="s">
        <v>5</v>
      </c>
      <c r="B44" s="65" t="s">
        <v>296</v>
      </c>
      <c r="C44" s="68">
        <v>27.2549253</v>
      </c>
      <c r="D44" s="68">
        <v>30.7385749</v>
      </c>
      <c r="E44" s="68">
        <v>42.858816859999997</v>
      </c>
      <c r="F44" s="68">
        <v>69.683818959999996</v>
      </c>
      <c r="G44" s="68">
        <v>69.429030190000006</v>
      </c>
      <c r="H44" s="68">
        <v>81.408367900000002</v>
      </c>
      <c r="I44" s="68">
        <v>86.792295659999994</v>
      </c>
      <c r="J44" s="68">
        <v>106.4211153</v>
      </c>
      <c r="K44" s="68">
        <v>122.0510348</v>
      </c>
      <c r="L44" s="70">
        <v>86.238655399999999</v>
      </c>
      <c r="M44" s="68">
        <v>250.23070000000001</v>
      </c>
      <c r="N44" s="68">
        <v>402.82830000000001</v>
      </c>
      <c r="O44" s="68">
        <v>837.48747470000001</v>
      </c>
      <c r="P44" s="68">
        <v>979.68898760000002</v>
      </c>
      <c r="Q44" s="70">
        <v>988.96070810000003</v>
      </c>
      <c r="R44" s="68">
        <v>918.31661899999995</v>
      </c>
      <c r="S44" s="68">
        <v>902.88361899999995</v>
      </c>
      <c r="T44" s="68">
        <v>905.58714299999997</v>
      </c>
      <c r="U44" s="68">
        <v>985.71625400000005</v>
      </c>
      <c r="V44" s="68">
        <v>1328.9259910000001</v>
      </c>
      <c r="W44" s="68">
        <v>1367.5228</v>
      </c>
      <c r="X44" s="68">
        <v>1184.9042999999999</v>
      </c>
      <c r="Y44" s="99">
        <f t="shared" si="0"/>
        <v>2.7543984013454374E-2</v>
      </c>
    </row>
    <row r="45" spans="1:28" ht="15.6" customHeight="1">
      <c r="B45" s="65" t="s">
        <v>297</v>
      </c>
      <c r="C45" s="68">
        <v>115.9030853</v>
      </c>
      <c r="D45" s="68">
        <v>129.54467450000001</v>
      </c>
      <c r="E45" s="68">
        <v>162.80341970000001</v>
      </c>
      <c r="F45" s="68">
        <v>185.2108173</v>
      </c>
      <c r="G45" s="68">
        <v>202.63988040000001</v>
      </c>
      <c r="H45" s="68">
        <v>227.4781582</v>
      </c>
      <c r="I45" s="68">
        <v>271.51161819999999</v>
      </c>
      <c r="J45" s="68">
        <v>313.2043559</v>
      </c>
      <c r="K45" s="68">
        <v>472.22649239999998</v>
      </c>
      <c r="L45" s="70">
        <v>432.64615229999998</v>
      </c>
      <c r="M45" s="68">
        <v>1199.0072</v>
      </c>
      <c r="N45" s="68">
        <v>1973.2603999999999</v>
      </c>
      <c r="O45" s="68">
        <v>2231.1484500000001</v>
      </c>
      <c r="P45" s="68">
        <v>2267.2311410000002</v>
      </c>
      <c r="Q45" s="70">
        <v>2544.761328</v>
      </c>
      <c r="R45" s="68">
        <v>2664.772418</v>
      </c>
      <c r="S45" s="68">
        <v>2621.2907110000001</v>
      </c>
      <c r="T45" s="68">
        <v>2867.7912689999998</v>
      </c>
      <c r="U45" s="68">
        <v>3090.2217730000002</v>
      </c>
      <c r="V45" s="68">
        <v>3644.111218</v>
      </c>
      <c r="W45" s="68">
        <v>3436.8090999999999</v>
      </c>
      <c r="X45" s="68">
        <v>4161.2016000000003</v>
      </c>
      <c r="Y45" s="81">
        <f t="shared" si="0"/>
        <v>9.6730234118621042E-2</v>
      </c>
      <c r="AA45" s="97">
        <f>Y45/$AA$38</f>
        <v>0.12977049408362695</v>
      </c>
    </row>
    <row r="46" spans="1:28" ht="15.6" customHeight="1">
      <c r="A46" s="60" t="s">
        <v>7</v>
      </c>
      <c r="B46" s="65" t="s">
        <v>298</v>
      </c>
      <c r="C46" s="68">
        <v>92.556513699999996</v>
      </c>
      <c r="D46" s="68">
        <v>118.8848792</v>
      </c>
      <c r="E46" s="68">
        <v>149.76541180000001</v>
      </c>
      <c r="F46" s="68">
        <v>166.1012465</v>
      </c>
      <c r="G46" s="68">
        <v>198.8970094</v>
      </c>
      <c r="H46" s="68">
        <v>256.72638260000002</v>
      </c>
      <c r="I46" s="68">
        <v>287.5015176</v>
      </c>
      <c r="J46" s="68">
        <v>322.30701590000001</v>
      </c>
      <c r="K46" s="68">
        <v>419.32318070000002</v>
      </c>
      <c r="L46" s="70">
        <v>546.74546410000005</v>
      </c>
      <c r="M46" s="68">
        <v>677.90620000000001</v>
      </c>
      <c r="N46" s="68">
        <v>802.89710000000002</v>
      </c>
      <c r="O46" s="68">
        <v>894.42757559999995</v>
      </c>
      <c r="P46" s="68">
        <v>843.61741979999999</v>
      </c>
      <c r="Q46" s="70">
        <v>1109.154558</v>
      </c>
      <c r="R46" s="68">
        <v>1202.359095</v>
      </c>
      <c r="S46" s="68">
        <v>1274.385278</v>
      </c>
      <c r="T46" s="68">
        <v>1318.695481</v>
      </c>
      <c r="U46" s="68">
        <v>1538.7332590000001</v>
      </c>
      <c r="V46" s="68">
        <v>1686.897279</v>
      </c>
      <c r="W46" s="68">
        <v>1411.7943</v>
      </c>
      <c r="X46" s="68">
        <v>1336.7630999999999</v>
      </c>
      <c r="Y46" s="99">
        <f t="shared" si="0"/>
        <v>3.1074055057590481E-2</v>
      </c>
    </row>
    <row r="47" spans="1:28" ht="15.6" customHeight="1">
      <c r="B47" s="65" t="s">
        <v>299</v>
      </c>
      <c r="C47" s="68">
        <v>10.76677864</v>
      </c>
      <c r="D47" s="68">
        <v>11.27507351</v>
      </c>
      <c r="E47" s="68">
        <v>12.08550054</v>
      </c>
      <c r="F47" s="68">
        <v>12.63313436</v>
      </c>
      <c r="G47" s="68">
        <v>15.024027419999999</v>
      </c>
      <c r="H47" s="68">
        <v>19.341734519999999</v>
      </c>
      <c r="I47" s="68">
        <v>22.994251070000001</v>
      </c>
      <c r="J47" s="68">
        <v>28.806445159999999</v>
      </c>
      <c r="K47" s="68">
        <v>38.971378520000002</v>
      </c>
      <c r="L47" s="70">
        <v>43.680762989999998</v>
      </c>
      <c r="M47" s="68">
        <v>52.631</v>
      </c>
      <c r="N47" s="68">
        <v>94.304599999999994</v>
      </c>
      <c r="O47" s="68">
        <v>186.2318368</v>
      </c>
      <c r="P47" s="68">
        <v>205.53654320000001</v>
      </c>
      <c r="Q47" s="70">
        <v>196.56478749999999</v>
      </c>
      <c r="R47" s="68">
        <v>220.58627100000001</v>
      </c>
      <c r="S47" s="68">
        <v>262.722284</v>
      </c>
      <c r="T47" s="68">
        <v>277.56234599999999</v>
      </c>
      <c r="U47" s="68">
        <v>344.52329099999997</v>
      </c>
      <c r="V47" s="68">
        <v>399.64985000000001</v>
      </c>
      <c r="W47" s="68">
        <v>321.43759999999997</v>
      </c>
      <c r="X47" s="68">
        <v>365.72710000000001</v>
      </c>
      <c r="Y47" s="81">
        <f t="shared" si="0"/>
        <v>8.50159915504318E-3</v>
      </c>
      <c r="AA47" s="97">
        <f t="shared" ref="AA47:AA57" si="1">Y47/$AA$38</f>
        <v>1.1405500388823278E-2</v>
      </c>
    </row>
    <row r="48" spans="1:28" ht="15.6" customHeight="1">
      <c r="B48" s="65" t="s">
        <v>300</v>
      </c>
      <c r="C48" s="68">
        <v>34.563932350000002</v>
      </c>
      <c r="D48" s="68">
        <v>44.550026870000003</v>
      </c>
      <c r="E48" s="68">
        <v>56.6276856</v>
      </c>
      <c r="F48" s="68">
        <v>62.869206140000003</v>
      </c>
      <c r="G48" s="68">
        <v>75.269905780000002</v>
      </c>
      <c r="H48" s="68">
        <v>96.26108773</v>
      </c>
      <c r="I48" s="68">
        <v>100.501963</v>
      </c>
      <c r="J48" s="68">
        <v>166.18904190000001</v>
      </c>
      <c r="K48" s="68">
        <v>221.33895100000001</v>
      </c>
      <c r="L48" s="70">
        <v>215.50402829999999</v>
      </c>
      <c r="M48" s="68">
        <v>255.69120000000001</v>
      </c>
      <c r="N48" s="68">
        <v>290.25990000000002</v>
      </c>
      <c r="O48" s="68">
        <v>379.56092230000002</v>
      </c>
      <c r="P48" s="68">
        <v>413.94639089999998</v>
      </c>
      <c r="Q48" s="70">
        <v>492.12430319999999</v>
      </c>
      <c r="R48" s="68">
        <v>476.92948000000001</v>
      </c>
      <c r="S48" s="68">
        <v>505.614261</v>
      </c>
      <c r="T48" s="68">
        <v>505.35189500000001</v>
      </c>
      <c r="U48" s="68">
        <v>571.713887</v>
      </c>
      <c r="V48" s="68">
        <v>666.04803000000004</v>
      </c>
      <c r="W48" s="68">
        <v>716.56119999999999</v>
      </c>
      <c r="X48" s="68">
        <v>827.65620000000001</v>
      </c>
      <c r="Y48" s="81">
        <f t="shared" si="0"/>
        <v>1.9239485536035609E-2</v>
      </c>
      <c r="AA48" s="97">
        <f t="shared" si="1"/>
        <v>2.5811139264528105E-2</v>
      </c>
    </row>
    <row r="49" spans="2:27" ht="15.6" customHeight="1">
      <c r="B49" s="65" t="s">
        <v>302</v>
      </c>
      <c r="C49" s="68">
        <v>30.754367670000001</v>
      </c>
      <c r="D49" s="68">
        <v>42.534681710000001</v>
      </c>
      <c r="E49" s="68">
        <v>49.892102889999997</v>
      </c>
      <c r="F49" s="68">
        <v>74.16600785</v>
      </c>
      <c r="G49" s="68">
        <v>97.56245156</v>
      </c>
      <c r="H49" s="68">
        <v>112.27876639999999</v>
      </c>
      <c r="I49" s="68">
        <v>116.0160126</v>
      </c>
      <c r="J49" s="68">
        <v>155.198126</v>
      </c>
      <c r="K49" s="68">
        <v>236.32741820000001</v>
      </c>
      <c r="L49" s="70">
        <v>212.72399229999999</v>
      </c>
      <c r="M49" s="68">
        <v>239.60720000000001</v>
      </c>
      <c r="N49" s="68">
        <v>381.09800000000001</v>
      </c>
      <c r="O49" s="68">
        <v>583.52862159999995</v>
      </c>
      <c r="P49" s="68">
        <v>782.31156099999998</v>
      </c>
      <c r="Q49" s="70">
        <v>1041.7818339999999</v>
      </c>
      <c r="R49" s="68">
        <v>823.23818500000004</v>
      </c>
      <c r="S49" s="68">
        <v>904.98241499999995</v>
      </c>
      <c r="T49" s="68">
        <v>1103.919607</v>
      </c>
      <c r="U49" s="68">
        <v>1274.357681</v>
      </c>
      <c r="V49" s="68">
        <v>1561.4973259999999</v>
      </c>
      <c r="W49" s="68">
        <v>1690.125</v>
      </c>
      <c r="X49" s="68">
        <v>2080.9829</v>
      </c>
      <c r="Y49" s="81">
        <f t="shared" si="0"/>
        <v>4.8373999258735007E-2</v>
      </c>
      <c r="AA49" s="97">
        <f t="shared" si="1"/>
        <v>6.4897163144553932E-2</v>
      </c>
    </row>
    <row r="50" spans="2:27" ht="15.6" customHeight="1">
      <c r="B50" s="65" t="s">
        <v>303</v>
      </c>
      <c r="C50" s="68">
        <v>48.907096330000002</v>
      </c>
      <c r="D50" s="68">
        <v>83.37027879</v>
      </c>
      <c r="E50" s="68">
        <v>113.9574798</v>
      </c>
      <c r="F50" s="68">
        <v>125.9108791</v>
      </c>
      <c r="G50" s="68">
        <v>137.68123170000001</v>
      </c>
      <c r="H50" s="68">
        <v>160.52267639999999</v>
      </c>
      <c r="I50" s="68">
        <v>173.8459814</v>
      </c>
      <c r="J50" s="68">
        <v>186.8235463</v>
      </c>
      <c r="K50" s="68">
        <v>345.98418040000001</v>
      </c>
      <c r="L50" s="70">
        <v>479.63525670000001</v>
      </c>
      <c r="M50" s="68">
        <v>687.69759999999997</v>
      </c>
      <c r="N50" s="68">
        <v>884.15819999999997</v>
      </c>
      <c r="O50" s="68">
        <v>957.31258590000004</v>
      </c>
      <c r="P50" s="68">
        <v>1162.261186</v>
      </c>
      <c r="Q50" s="70">
        <v>1495.0801409999999</v>
      </c>
      <c r="R50" s="68">
        <v>1602.1870200000001</v>
      </c>
      <c r="S50" s="68">
        <v>1636.439036</v>
      </c>
      <c r="T50" s="68">
        <v>1751.760248</v>
      </c>
      <c r="U50" s="68">
        <v>1859.795666</v>
      </c>
      <c r="V50" s="68">
        <v>1948.334206</v>
      </c>
      <c r="W50" s="68">
        <v>1997.0016000000001</v>
      </c>
      <c r="X50" s="68">
        <v>2197.5585000000001</v>
      </c>
      <c r="Y50" s="81">
        <f t="shared" si="0"/>
        <v>5.1083886008879184E-2</v>
      </c>
      <c r="AA50" s="97">
        <f t="shared" si="1"/>
        <v>6.853266910275968E-2</v>
      </c>
    </row>
    <row r="51" spans="2:27" ht="15.6" customHeight="1">
      <c r="B51" s="65" t="s">
        <v>319</v>
      </c>
      <c r="C51" s="68">
        <v>10.63214219</v>
      </c>
      <c r="D51" s="68">
        <v>11.253880759999999</v>
      </c>
      <c r="E51" s="68">
        <v>12.6845318</v>
      </c>
      <c r="F51" s="68">
        <v>14.02683352</v>
      </c>
      <c r="G51" s="68">
        <v>15.473566440000001</v>
      </c>
      <c r="H51" s="68">
        <v>18.024467430000001</v>
      </c>
      <c r="I51" s="68">
        <v>27.69727198</v>
      </c>
      <c r="J51" s="68">
        <v>36.068417070000002</v>
      </c>
      <c r="K51" s="68">
        <v>76.694553409999997</v>
      </c>
      <c r="L51" s="70">
        <v>65.655842509999999</v>
      </c>
      <c r="M51" s="68">
        <v>132.32730000000001</v>
      </c>
      <c r="N51" s="68">
        <v>216.17449999999999</v>
      </c>
      <c r="O51" s="68">
        <v>424.23452229999998</v>
      </c>
      <c r="P51" s="68">
        <v>446.8161705</v>
      </c>
      <c r="Q51" s="70">
        <v>504.40451150000001</v>
      </c>
      <c r="R51" s="68">
        <v>386.67106100000001</v>
      </c>
      <c r="S51" s="68">
        <v>368.26788199999999</v>
      </c>
      <c r="T51" s="68">
        <v>383.94476100000003</v>
      </c>
      <c r="U51" s="68">
        <v>409.17881599999998</v>
      </c>
      <c r="V51" s="68">
        <v>531.69891099999995</v>
      </c>
      <c r="W51" s="68">
        <v>567.99860000000001</v>
      </c>
      <c r="X51" s="68">
        <v>591.04750000000001</v>
      </c>
      <c r="Y51" s="81">
        <f t="shared" si="0"/>
        <v>1.3739339870057165E-2</v>
      </c>
      <c r="AA51" s="97">
        <f t="shared" si="1"/>
        <v>1.84323023671558E-2</v>
      </c>
    </row>
    <row r="52" spans="2:27" ht="15.6" customHeight="1">
      <c r="B52" s="65" t="s">
        <v>320</v>
      </c>
      <c r="C52" s="68">
        <v>15.431160670000001</v>
      </c>
      <c r="D52" s="68">
        <v>18.010932050000001</v>
      </c>
      <c r="E52" s="68">
        <v>21.57142721</v>
      </c>
      <c r="F52" s="68">
        <v>23.884571789999999</v>
      </c>
      <c r="G52" s="68">
        <v>27.507870220000001</v>
      </c>
      <c r="H52" s="68">
        <v>34.071056810000002</v>
      </c>
      <c r="I52" s="68">
        <v>33.805591239999998</v>
      </c>
      <c r="J52" s="68">
        <v>51.217991560000002</v>
      </c>
      <c r="K52" s="68">
        <v>98.499802759999994</v>
      </c>
      <c r="L52" s="70">
        <v>88.804416869999997</v>
      </c>
      <c r="M52" s="68">
        <v>81.131399999999999</v>
      </c>
      <c r="N52" s="68">
        <v>71.192800000000005</v>
      </c>
      <c r="O52" s="68">
        <v>177.60128449999999</v>
      </c>
      <c r="P52" s="68">
        <v>213.4391354</v>
      </c>
      <c r="Q52" s="70">
        <v>210.58513619999999</v>
      </c>
      <c r="R52" s="68">
        <v>145.94581600000001</v>
      </c>
      <c r="S52" s="68">
        <v>181.883758</v>
      </c>
      <c r="T52" s="68">
        <v>194.381955</v>
      </c>
      <c r="U52" s="68">
        <v>198.53831500000001</v>
      </c>
      <c r="V52" s="68">
        <v>224.56712899999999</v>
      </c>
      <c r="W52" s="68">
        <v>210.86</v>
      </c>
      <c r="X52" s="68">
        <v>246.2585</v>
      </c>
      <c r="Y52" s="81">
        <f t="shared" si="0"/>
        <v>5.72446246264551E-3</v>
      </c>
      <c r="AA52" s="97">
        <f t="shared" si="1"/>
        <v>7.6797738464036078E-3</v>
      </c>
    </row>
    <row r="53" spans="2:27" ht="15.6" customHeight="1">
      <c r="B53" s="65" t="s">
        <v>321</v>
      </c>
      <c r="C53" s="68">
        <v>47.206750390000003</v>
      </c>
      <c r="D53" s="68">
        <v>48.07857156</v>
      </c>
      <c r="E53" s="68">
        <v>46.016958989999999</v>
      </c>
      <c r="F53" s="68">
        <v>50.485157719999997</v>
      </c>
      <c r="G53" s="68">
        <v>58.190647149999997</v>
      </c>
      <c r="H53" s="68">
        <v>66.923056520000003</v>
      </c>
      <c r="I53" s="68">
        <v>117.23643970000001</v>
      </c>
      <c r="J53" s="68">
        <v>141.51433950000001</v>
      </c>
      <c r="K53" s="68">
        <v>247.7235943</v>
      </c>
      <c r="L53" s="70">
        <v>267.24629149999998</v>
      </c>
      <c r="M53" s="68">
        <v>425.3503</v>
      </c>
      <c r="N53" s="68">
        <v>515.32640000000004</v>
      </c>
      <c r="O53" s="68">
        <v>699.14296130000002</v>
      </c>
      <c r="P53" s="68">
        <v>788.84803269999998</v>
      </c>
      <c r="Q53" s="70">
        <v>907.18760310000005</v>
      </c>
      <c r="R53" s="68">
        <v>1344.32627</v>
      </c>
      <c r="S53" s="68">
        <v>1408.917639</v>
      </c>
      <c r="T53" s="68">
        <v>1543.12698</v>
      </c>
      <c r="U53" s="68">
        <v>1583.8255630000001</v>
      </c>
      <c r="V53" s="68">
        <v>1786.263246</v>
      </c>
      <c r="W53" s="68">
        <v>2006.6748</v>
      </c>
      <c r="X53" s="68">
        <v>2162.4881999999998</v>
      </c>
      <c r="Y53" s="81">
        <f t="shared" si="0"/>
        <v>5.0268650734142599E-2</v>
      </c>
      <c r="AA53" s="97">
        <f t="shared" si="1"/>
        <v>6.7438972955314896E-2</v>
      </c>
    </row>
    <row r="54" spans="2:27" ht="15.6" customHeight="1">
      <c r="B54" s="65" t="s">
        <v>322</v>
      </c>
      <c r="C54" s="68">
        <v>48.384268159999998</v>
      </c>
      <c r="D54" s="68">
        <v>51.284038369999998</v>
      </c>
      <c r="E54" s="68">
        <v>58.72149331</v>
      </c>
      <c r="F54" s="68">
        <v>67.440471799999997</v>
      </c>
      <c r="G54" s="68">
        <v>66.952303659999998</v>
      </c>
      <c r="H54" s="68">
        <v>86.528586369999999</v>
      </c>
      <c r="I54" s="68">
        <v>122.5296371</v>
      </c>
      <c r="J54" s="68">
        <v>170.56337780000001</v>
      </c>
      <c r="K54" s="68">
        <v>272.562252</v>
      </c>
      <c r="L54" s="70">
        <v>312.13835069999999</v>
      </c>
      <c r="M54" s="68">
        <v>379.84530000000001</v>
      </c>
      <c r="N54" s="68">
        <v>503.1474</v>
      </c>
      <c r="O54" s="68">
        <v>744.98512909999999</v>
      </c>
      <c r="P54" s="68">
        <v>854.59622709999996</v>
      </c>
      <c r="Q54" s="70">
        <v>996.01047029999995</v>
      </c>
      <c r="R54" s="68">
        <v>998.49173499999995</v>
      </c>
      <c r="S54" s="68">
        <v>1072.7437600000001</v>
      </c>
      <c r="T54" s="68">
        <v>1121.8514379999999</v>
      </c>
      <c r="U54" s="68">
        <v>1225.0869359999999</v>
      </c>
      <c r="V54" s="68">
        <v>1524.0204819999999</v>
      </c>
      <c r="W54" s="68">
        <v>1645.3653999999999</v>
      </c>
      <c r="X54" s="68">
        <v>1736.8779</v>
      </c>
      <c r="Y54" s="81">
        <f t="shared" si="0"/>
        <v>4.0375021941368772E-2</v>
      </c>
      <c r="AA54" s="97">
        <f t="shared" si="1"/>
        <v>5.4165965726325871E-2</v>
      </c>
    </row>
    <row r="55" spans="2:27" ht="15.6" customHeight="1">
      <c r="B55" s="65" t="s">
        <v>323</v>
      </c>
      <c r="C55" s="68">
        <v>18.89326221</v>
      </c>
      <c r="D55" s="68">
        <v>20.17490115</v>
      </c>
      <c r="E55" s="68">
        <v>22.389829249999998</v>
      </c>
      <c r="F55" s="68">
        <v>25.17332828</v>
      </c>
      <c r="G55" s="68">
        <v>32.60642524</v>
      </c>
      <c r="H55" s="68">
        <v>37.51690919</v>
      </c>
      <c r="I55" s="68">
        <v>50.752624249999997</v>
      </c>
      <c r="J55" s="68">
        <v>72.616015630000007</v>
      </c>
      <c r="K55" s="68">
        <v>119.8174003</v>
      </c>
      <c r="L55" s="70">
        <v>123.0420457</v>
      </c>
      <c r="M55" s="68">
        <v>167.22790000000001</v>
      </c>
      <c r="N55" s="68">
        <v>193.16030000000001</v>
      </c>
      <c r="O55" s="68">
        <v>316.96490549999999</v>
      </c>
      <c r="P55" s="68">
        <v>359.09427520000003</v>
      </c>
      <c r="Q55" s="70">
        <v>412.3470992</v>
      </c>
      <c r="R55" s="68">
        <v>466.11433299999999</v>
      </c>
      <c r="S55" s="68">
        <v>483.37629099999998</v>
      </c>
      <c r="T55" s="68">
        <v>508.68417899999997</v>
      </c>
      <c r="U55" s="68">
        <v>568.72648800000002</v>
      </c>
      <c r="V55" s="68">
        <v>736.10519099999999</v>
      </c>
      <c r="W55" s="68">
        <v>837.06290000000001</v>
      </c>
      <c r="X55" s="68">
        <v>962.96079999999995</v>
      </c>
      <c r="Y55" s="81">
        <f t="shared" si="0"/>
        <v>2.2384741857028653E-2</v>
      </c>
      <c r="AA55" s="97">
        <f t="shared" si="1"/>
        <v>3.0030724490532897E-2</v>
      </c>
    </row>
    <row r="56" spans="2:27" ht="15.6" customHeight="1">
      <c r="B56" s="65" t="s">
        <v>324</v>
      </c>
      <c r="C56" s="68">
        <v>1.910130382</v>
      </c>
      <c r="D56" s="68">
        <v>3.0256905710000002</v>
      </c>
      <c r="E56" s="68">
        <v>5.2640856539999996</v>
      </c>
      <c r="F56" s="68">
        <v>5.930488961</v>
      </c>
      <c r="G56" s="68">
        <v>7.3149142129999998</v>
      </c>
      <c r="H56" s="68">
        <v>7.7444889899999998</v>
      </c>
      <c r="I56" s="68">
        <v>10.205996880000001</v>
      </c>
      <c r="J56" s="68">
        <v>12.9799895</v>
      </c>
      <c r="K56" s="68">
        <v>23.21135421</v>
      </c>
      <c r="L56" s="70">
        <v>27.876245409999999</v>
      </c>
      <c r="M56" s="68">
        <v>32.037100000000002</v>
      </c>
      <c r="N56" s="68">
        <v>39.526400000000002</v>
      </c>
      <c r="O56" s="68">
        <v>87.023204410000005</v>
      </c>
      <c r="P56" s="68">
        <v>87.184149110000007</v>
      </c>
      <c r="Q56" s="70">
        <v>98.102302859999995</v>
      </c>
      <c r="R56" s="68">
        <v>94.409816000000006</v>
      </c>
      <c r="S56" s="68">
        <v>93.341646999999995</v>
      </c>
      <c r="T56" s="68">
        <v>107.573322</v>
      </c>
      <c r="U56" s="68">
        <v>113.22927300000001</v>
      </c>
      <c r="V56" s="68">
        <v>136.305781</v>
      </c>
      <c r="W56" s="68">
        <v>153.69710000000001</v>
      </c>
      <c r="X56" s="68">
        <v>163.18209999999999</v>
      </c>
      <c r="Y56" s="81">
        <f t="shared" si="0"/>
        <v>3.7932895961993833E-3</v>
      </c>
      <c r="AA56" s="97">
        <f t="shared" si="1"/>
        <v>5.0889679900641728E-3</v>
      </c>
    </row>
    <row r="57" spans="2:27" ht="15.6" customHeight="1">
      <c r="B57" s="65" t="s">
        <v>325</v>
      </c>
      <c r="C57" s="68">
        <v>3.897425599</v>
      </c>
      <c r="D57" s="68">
        <v>6.1651129649999996</v>
      </c>
      <c r="E57" s="68">
        <v>10.71620122</v>
      </c>
      <c r="F57" s="68">
        <v>12.073093999999999</v>
      </c>
      <c r="G57" s="68">
        <v>14.8874032</v>
      </c>
      <c r="H57" s="68">
        <v>15.76371355</v>
      </c>
      <c r="I57" s="68">
        <v>18.729244019999999</v>
      </c>
      <c r="J57" s="68">
        <v>23.50356893</v>
      </c>
      <c r="K57" s="68">
        <v>27.949956190000002</v>
      </c>
      <c r="L57" s="70">
        <v>24.871484259999999</v>
      </c>
      <c r="M57" s="68">
        <v>44.442700000000002</v>
      </c>
      <c r="N57" s="68">
        <v>67.233500000000006</v>
      </c>
      <c r="O57" s="68">
        <v>137.7606974</v>
      </c>
      <c r="P57" s="68">
        <v>149.2766479</v>
      </c>
      <c r="Q57" s="70">
        <v>177.26919699999999</v>
      </c>
      <c r="R57" s="68">
        <v>144.171886</v>
      </c>
      <c r="S57" s="68">
        <v>164.67345700000001</v>
      </c>
      <c r="T57" s="68">
        <v>185.257623</v>
      </c>
      <c r="U57" s="68">
        <v>189.20907</v>
      </c>
      <c r="V57" s="68">
        <v>192.04382200000001</v>
      </c>
      <c r="W57" s="68">
        <v>169.61429999999999</v>
      </c>
      <c r="X57" s="68">
        <v>185.0393</v>
      </c>
      <c r="Y57" s="81">
        <f t="shared" si="0"/>
        <v>4.3013765086857966E-3</v>
      </c>
      <c r="AA57" s="97">
        <f t="shared" si="1"/>
        <v>5.770602747506506E-3</v>
      </c>
    </row>
    <row r="58" spans="2:27" ht="15.6" customHeight="1">
      <c r="B58" s="65" t="s">
        <v>326</v>
      </c>
      <c r="C58" s="68">
        <v>136.8917998</v>
      </c>
      <c r="D58" s="68">
        <v>178.62221009999999</v>
      </c>
      <c r="E58" s="68">
        <v>186.10310079999999</v>
      </c>
      <c r="F58" s="68">
        <v>204.6037082</v>
      </c>
      <c r="G58" s="68">
        <v>269.21785460000001</v>
      </c>
      <c r="H58" s="68">
        <v>311.73791240000003</v>
      </c>
      <c r="I58" s="68">
        <v>405.25388349999997</v>
      </c>
      <c r="J58" s="68">
        <v>491.86601919999998</v>
      </c>
      <c r="K58" s="68">
        <v>672.8169686</v>
      </c>
      <c r="L58" s="70">
        <v>591.76780629999996</v>
      </c>
      <c r="M58" s="68">
        <v>998.36199999999997</v>
      </c>
      <c r="N58" s="68">
        <v>1656.3232</v>
      </c>
      <c r="O58" s="68">
        <v>1854.417923</v>
      </c>
      <c r="P58" s="68">
        <v>2178.5733100000002</v>
      </c>
      <c r="Q58" s="70">
        <v>2075.3267329999999</v>
      </c>
      <c r="R58" s="68">
        <v>1885.683669</v>
      </c>
      <c r="S58" s="68">
        <v>1990.733704</v>
      </c>
      <c r="T58" s="68">
        <v>2540.0283100000001</v>
      </c>
      <c r="U58" s="68">
        <v>3518.472902</v>
      </c>
      <c r="V58" s="68">
        <v>4014.0985989999999</v>
      </c>
      <c r="W58" s="68">
        <v>3555.8953000000001</v>
      </c>
      <c r="X58" s="68">
        <v>4406.2233999999999</v>
      </c>
      <c r="Y58" s="81">
        <f t="shared" si="0"/>
        <v>0.10242594856758354</v>
      </c>
      <c r="AA58" s="97"/>
    </row>
    <row r="59" spans="2:27" ht="15.6" customHeight="1">
      <c r="B59" s="65" t="s">
        <v>327</v>
      </c>
      <c r="C59" s="68">
        <v>-5.5974663329999998</v>
      </c>
      <c r="D59" s="68">
        <v>-2.2050077269999999</v>
      </c>
      <c r="E59" s="68">
        <v>-4.9963949999999997</v>
      </c>
      <c r="F59" s="68">
        <v>-13.18523875</v>
      </c>
      <c r="G59" s="68">
        <v>-13.105641240000001</v>
      </c>
      <c r="H59" s="68">
        <v>-62.42024799</v>
      </c>
      <c r="I59" s="68">
        <v>-50.331288010000002</v>
      </c>
      <c r="J59" s="68">
        <v>-114.169116</v>
      </c>
      <c r="K59" s="68">
        <v>-202.414254</v>
      </c>
      <c r="L59" s="70">
        <v>-281.57200540000002</v>
      </c>
      <c r="M59" s="68">
        <v>-786.91422290000003</v>
      </c>
      <c r="N59" s="68">
        <v>-1085.581598</v>
      </c>
      <c r="O59" s="68">
        <v>-1288.8443569999999</v>
      </c>
      <c r="P59" s="68">
        <v>-1082.9166640000001</v>
      </c>
      <c r="Q59" s="70">
        <v>-1806.9800090000001</v>
      </c>
      <c r="R59" s="68">
        <v>-1906.149891</v>
      </c>
      <c r="S59" s="68">
        <v>-1971.731542</v>
      </c>
      <c r="T59" s="68">
        <v>-3924.9255659999999</v>
      </c>
      <c r="U59" s="68">
        <v>-3052.1770190000002</v>
      </c>
      <c r="V59" s="68">
        <v>-4187.0828579999998</v>
      </c>
      <c r="W59" s="68">
        <v>-3544.6437000000001</v>
      </c>
      <c r="X59" s="68">
        <v>-5917.4745000000003</v>
      </c>
    </row>
    <row r="60" spans="2:27" ht="15.6" customHeight="1">
      <c r="B60" s="65" t="s">
        <v>328</v>
      </c>
      <c r="C60" s="68">
        <v>1218.4645969999999</v>
      </c>
      <c r="D60" s="68">
        <v>1389.673155</v>
      </c>
      <c r="E60" s="68">
        <v>1545.6135260000001</v>
      </c>
      <c r="F60" s="68">
        <v>1815.886992</v>
      </c>
      <c r="G60" s="68">
        <v>2348.051305</v>
      </c>
      <c r="H60" s="68">
        <v>2978.9854890000001</v>
      </c>
      <c r="I60" s="68">
        <v>3977.2273319999999</v>
      </c>
      <c r="J60" s="68">
        <v>4842.4780650000002</v>
      </c>
      <c r="K60" s="68">
        <v>6353.1550999999999</v>
      </c>
      <c r="L60" s="70">
        <v>6309.0651340000004</v>
      </c>
      <c r="M60" s="68">
        <v>8969.6741770000008</v>
      </c>
      <c r="N60" s="68">
        <v>12088.1818</v>
      </c>
      <c r="O60" s="68">
        <v>15399.575199999999</v>
      </c>
      <c r="P60" s="68">
        <v>18091.325980000001</v>
      </c>
      <c r="Q60" s="70">
        <v>20420.074270000001</v>
      </c>
      <c r="R60" s="68">
        <v>20988.631000000001</v>
      </c>
      <c r="S60" s="68">
        <v>21959.611099999998</v>
      </c>
      <c r="T60" s="68">
        <v>24085.785</v>
      </c>
      <c r="U60" s="68">
        <v>29530.452000000001</v>
      </c>
      <c r="V60" s="68">
        <v>33652.142500000002</v>
      </c>
      <c r="W60" s="68">
        <v>33908.631600000001</v>
      </c>
      <c r="X60" s="68">
        <v>37101.149799999999</v>
      </c>
    </row>
    <row r="62" spans="2:27" ht="15.6" customHeight="1">
      <c r="B62" s="67" t="s">
        <v>329</v>
      </c>
      <c r="C62" s="66"/>
      <c r="D62" s="66"/>
      <c r="E62" s="66"/>
      <c r="F62" s="66"/>
      <c r="G62" s="66"/>
      <c r="H62" s="66"/>
      <c r="I62" s="66"/>
      <c r="J62" s="66"/>
      <c r="K62" s="66"/>
      <c r="L62" s="66"/>
      <c r="M62" s="66"/>
      <c r="N62" s="66"/>
      <c r="O62" s="66"/>
      <c r="P62" s="66"/>
      <c r="Q62" s="66"/>
      <c r="R62" s="66"/>
      <c r="S62" s="66"/>
      <c r="T62" s="66"/>
      <c r="U62" s="66"/>
      <c r="V62" s="66"/>
      <c r="W62" s="66"/>
      <c r="X62" s="66"/>
    </row>
    <row r="63" spans="2:27" ht="15.6" customHeight="1">
      <c r="B63" s="65" t="s">
        <v>330</v>
      </c>
      <c r="C63" s="68">
        <v>27.442747700000002</v>
      </c>
      <c r="D63" s="68">
        <v>22.99058608</v>
      </c>
      <c r="E63" s="68">
        <v>18.940357689999999</v>
      </c>
      <c r="F63" s="68">
        <v>18.460162690000001</v>
      </c>
      <c r="G63" s="68">
        <v>20.037575950000001</v>
      </c>
      <c r="H63" s="68">
        <v>19.81091026</v>
      </c>
      <c r="I63" s="68">
        <v>17.657047810000002</v>
      </c>
      <c r="J63" s="68">
        <v>18.435373869999999</v>
      </c>
      <c r="K63" s="68">
        <v>19.225573300000001</v>
      </c>
      <c r="L63" s="70">
        <v>17.877147919999999</v>
      </c>
      <c r="M63" s="68">
        <v>11.6</v>
      </c>
      <c r="N63" s="68">
        <v>10.199999999999999</v>
      </c>
      <c r="O63" s="68">
        <v>11.2</v>
      </c>
      <c r="P63" s="68">
        <v>13.391206670000001</v>
      </c>
      <c r="Q63" s="70">
        <v>13.27147443</v>
      </c>
      <c r="R63" s="68">
        <v>14</v>
      </c>
      <c r="S63" s="68">
        <v>12.5</v>
      </c>
      <c r="T63" s="68">
        <v>11</v>
      </c>
      <c r="U63" s="68">
        <v>11.3</v>
      </c>
      <c r="V63" s="68">
        <v>11.5</v>
      </c>
      <c r="W63" s="68">
        <v>12.8</v>
      </c>
      <c r="X63" s="68">
        <v>13.09809052</v>
      </c>
    </row>
    <row r="64" spans="2:27" ht="15.6" customHeight="1">
      <c r="B64" s="65" t="s">
        <v>331</v>
      </c>
      <c r="C64" s="68">
        <v>25.991750320000001</v>
      </c>
      <c r="D64" s="68">
        <v>26.147629970000001</v>
      </c>
      <c r="E64" s="68">
        <v>26.291790120000002</v>
      </c>
      <c r="F64" s="68">
        <v>28.42024499</v>
      </c>
      <c r="G64" s="68">
        <v>31.022872700000001</v>
      </c>
      <c r="H64" s="68">
        <v>34.863846389999999</v>
      </c>
      <c r="I64" s="68">
        <v>41.139229640000003</v>
      </c>
      <c r="J64" s="68">
        <v>40.704443499999996</v>
      </c>
      <c r="K64" s="68">
        <v>33.617197279999999</v>
      </c>
      <c r="L64" s="70">
        <v>32.484237090000001</v>
      </c>
      <c r="M64" s="68">
        <v>36.1</v>
      </c>
      <c r="N64" s="68">
        <v>35.9</v>
      </c>
      <c r="O64" s="68">
        <v>34.5</v>
      </c>
      <c r="P64" s="68">
        <v>34.353017090000002</v>
      </c>
      <c r="Q64" s="70">
        <v>34.710706799999997</v>
      </c>
      <c r="R64" s="68">
        <v>34.1</v>
      </c>
      <c r="S64" s="68">
        <v>35.799999999999997</v>
      </c>
      <c r="T64" s="68">
        <v>40.4</v>
      </c>
      <c r="U64" s="68">
        <v>41</v>
      </c>
      <c r="V64" s="68">
        <v>40.9</v>
      </c>
      <c r="W64" s="68">
        <v>40.200000000000003</v>
      </c>
      <c r="X64" s="68">
        <v>40.499951019999997</v>
      </c>
    </row>
    <row r="65" spans="2:24" ht="15.6" customHeight="1">
      <c r="B65" s="65" t="s">
        <v>332</v>
      </c>
      <c r="C65" s="68">
        <v>46.565501990000001</v>
      </c>
      <c r="D65" s="68">
        <v>50.861783940000002</v>
      </c>
      <c r="E65" s="68">
        <v>54.7678522</v>
      </c>
      <c r="F65" s="68">
        <v>53.119592310000002</v>
      </c>
      <c r="G65" s="68">
        <v>48.939551350000002</v>
      </c>
      <c r="H65" s="68">
        <v>45.325243350000001</v>
      </c>
      <c r="I65" s="68">
        <v>41.203722550000002</v>
      </c>
      <c r="J65" s="68">
        <v>40.860182639999998</v>
      </c>
      <c r="K65" s="68">
        <v>47.15722942</v>
      </c>
      <c r="L65" s="70">
        <v>49.63861498</v>
      </c>
      <c r="M65" s="68">
        <v>52.4</v>
      </c>
      <c r="N65" s="68">
        <v>53.9</v>
      </c>
      <c r="O65" s="68">
        <v>54.1</v>
      </c>
      <c r="P65" s="68">
        <v>52.255776230000002</v>
      </c>
      <c r="Q65" s="70">
        <v>52.017818759999997</v>
      </c>
      <c r="R65" s="68">
        <v>52</v>
      </c>
      <c r="S65" s="68">
        <v>51.7</v>
      </c>
      <c r="T65" s="68">
        <v>48.5</v>
      </c>
      <c r="U65" s="68">
        <v>47.9</v>
      </c>
      <c r="V65" s="68">
        <v>47.7</v>
      </c>
      <c r="W65" s="68">
        <v>47</v>
      </c>
      <c r="X65" s="68">
        <v>46.401958460000003</v>
      </c>
    </row>
    <row r="67" spans="2:24" ht="15.6" customHeight="1">
      <c r="B67" s="65" t="s">
        <v>333</v>
      </c>
      <c r="C67" s="68">
        <v>1291.7820099999999</v>
      </c>
      <c r="D67" s="68">
        <v>1424.7407599999999</v>
      </c>
      <c r="E67" s="68">
        <v>1563.3479</v>
      </c>
      <c r="F67" s="68">
        <v>1847.98714</v>
      </c>
      <c r="G67" s="68">
        <v>2378.6991400000002</v>
      </c>
      <c r="H67" s="68">
        <v>3041.4056999999998</v>
      </c>
      <c r="I67" s="68">
        <v>4060.9010499999999</v>
      </c>
      <c r="J67" s="68">
        <v>5042.4887099999996</v>
      </c>
      <c r="K67" s="68">
        <v>6639.3203800000001</v>
      </c>
      <c r="L67" s="70">
        <v>6568.4032999999999</v>
      </c>
      <c r="M67" s="68">
        <v>9756.5884299999998</v>
      </c>
      <c r="N67" s="68">
        <v>13173.76338</v>
      </c>
      <c r="O67" s="68">
        <v>16688.41963</v>
      </c>
      <c r="P67" s="68">
        <v>19174.242699999999</v>
      </c>
      <c r="Q67" s="70">
        <v>22227.054270000001</v>
      </c>
      <c r="R67" s="68">
        <v>22894.780900000002</v>
      </c>
      <c r="S67" s="68">
        <v>23931.3426</v>
      </c>
      <c r="T67" s="68">
        <v>28010.710599999999</v>
      </c>
      <c r="U67" s="68">
        <v>32582.629099999998</v>
      </c>
      <c r="V67" s="68">
        <v>37839.225400000003</v>
      </c>
      <c r="W67" s="68">
        <v>37883.041700000002</v>
      </c>
      <c r="X67" s="68">
        <v>44090.848100000003</v>
      </c>
    </row>
    <row r="68" spans="2:24" ht="15.6" customHeight="1">
      <c r="B68" s="65" t="s">
        <v>334</v>
      </c>
      <c r="C68" s="68">
        <v>1106.73279</v>
      </c>
      <c r="D68" s="68">
        <v>1285.66005</v>
      </c>
      <c r="E68" s="68">
        <v>1445.84755</v>
      </c>
      <c r="F68" s="68">
        <v>1543.12664</v>
      </c>
      <c r="G68" s="68">
        <v>1872.7176400000001</v>
      </c>
      <c r="H68" s="68">
        <v>2047.2958699999999</v>
      </c>
      <c r="I68" s="68">
        <v>2375.70064</v>
      </c>
      <c r="J68" s="68">
        <v>3057.17263</v>
      </c>
      <c r="K68" s="68">
        <v>4646.2830800000002</v>
      </c>
      <c r="L68" s="70">
        <v>4781.4714999999997</v>
      </c>
      <c r="M68" s="68">
        <v>6625.2223400000003</v>
      </c>
      <c r="N68" s="68">
        <v>8397.1402600000001</v>
      </c>
      <c r="O68" s="68">
        <v>11105.41619</v>
      </c>
      <c r="P68" s="68">
        <v>13279.276330000001</v>
      </c>
      <c r="Q68" s="70">
        <v>15480.92481</v>
      </c>
      <c r="R68" s="68">
        <v>17576.715800000002</v>
      </c>
      <c r="S68" s="68">
        <v>18350.898000000001</v>
      </c>
      <c r="T68" s="68">
        <v>19661.638999999999</v>
      </c>
      <c r="U68" s="68">
        <v>23019.099900000001</v>
      </c>
      <c r="V68" s="68">
        <v>26627.539700000001</v>
      </c>
      <c r="W68" s="68">
        <v>28570.0416</v>
      </c>
      <c r="X68" s="68">
        <v>28762.4486</v>
      </c>
    </row>
    <row r="69" spans="2:24" ht="15.6" customHeight="1">
      <c r="B69" s="65" t="s">
        <v>335</v>
      </c>
      <c r="C69" s="68">
        <v>912.32277999999997</v>
      </c>
      <c r="D69" s="68">
        <v>1028.7689</v>
      </c>
      <c r="E69" s="68">
        <v>1173.2955099999999</v>
      </c>
      <c r="F69" s="68">
        <v>1268.19642</v>
      </c>
      <c r="G69" s="68">
        <v>1502.34944</v>
      </c>
      <c r="H69" s="68">
        <v>1653.39753</v>
      </c>
      <c r="I69" s="68">
        <v>1860.89085</v>
      </c>
      <c r="J69" s="68">
        <v>2359.95532</v>
      </c>
      <c r="K69" s="68">
        <v>3597.6144300000001</v>
      </c>
      <c r="L69" s="70">
        <v>3767.9515000000001</v>
      </c>
      <c r="M69" s="68">
        <v>5328.1704399999999</v>
      </c>
      <c r="N69" s="68">
        <v>6706.0764600000002</v>
      </c>
      <c r="O69" s="68">
        <v>8765.9760499999993</v>
      </c>
      <c r="P69" s="68">
        <v>10613.41253</v>
      </c>
      <c r="Q69" s="70">
        <v>12482.89192</v>
      </c>
      <c r="R69" s="68">
        <v>14035.488300000001</v>
      </c>
      <c r="S69" s="68">
        <v>14380.4769</v>
      </c>
      <c r="T69" s="68">
        <v>15582.130800000001</v>
      </c>
      <c r="U69" s="68">
        <v>18669.732899999999</v>
      </c>
      <c r="V69" s="68">
        <v>21436.500100000001</v>
      </c>
      <c r="W69" s="68">
        <v>22457.173500000001</v>
      </c>
      <c r="X69" s="68">
        <v>22300.5759</v>
      </c>
    </row>
    <row r="70" spans="2:24" ht="15.6" customHeight="1">
      <c r="B70" s="65" t="s">
        <v>336</v>
      </c>
      <c r="C70" s="68">
        <v>7.04</v>
      </c>
      <c r="D70" s="68">
        <v>23.17662</v>
      </c>
      <c r="E70" s="68">
        <v>22.552869999999999</v>
      </c>
      <c r="F70" s="68">
        <v>14.424060000000001</v>
      </c>
      <c r="G70" s="68">
        <v>28.762599999999999</v>
      </c>
      <c r="H70" s="68">
        <v>24.705200000000001</v>
      </c>
      <c r="I70" s="68">
        <v>44.258499999999998</v>
      </c>
      <c r="J70" s="68">
        <v>49.325600000000001</v>
      </c>
      <c r="K70" s="68">
        <v>44.394100000000002</v>
      </c>
      <c r="L70" s="70">
        <v>41.656999999999996</v>
      </c>
      <c r="M70" s="68">
        <v>59.123699999999999</v>
      </c>
      <c r="N70" s="68">
        <v>76.587800000000001</v>
      </c>
      <c r="O70" s="68">
        <v>82.028999999999996</v>
      </c>
      <c r="P70" s="68">
        <v>85.561899999999994</v>
      </c>
      <c r="Q70" s="70">
        <v>104.735</v>
      </c>
      <c r="R70" s="68">
        <v>136.36750000000001</v>
      </c>
      <c r="S70" s="68">
        <v>152.1046</v>
      </c>
      <c r="T70" s="68">
        <v>177.93369999999999</v>
      </c>
      <c r="U70" s="68">
        <v>213.65889999999999</v>
      </c>
      <c r="V70" s="68">
        <v>231.0873</v>
      </c>
      <c r="W70" s="68">
        <v>191.41409999999999</v>
      </c>
      <c r="X70" s="68">
        <v>189.8648</v>
      </c>
    </row>
    <row r="71" spans="2:24" ht="15.6" customHeight="1">
      <c r="B71" s="65" t="s">
        <v>337</v>
      </c>
      <c r="C71" s="68">
        <v>187.37</v>
      </c>
      <c r="D71" s="68">
        <v>233.71451999999999</v>
      </c>
      <c r="E71" s="68">
        <v>249.99916999999999</v>
      </c>
      <c r="F71" s="68">
        <v>260.50616000000002</v>
      </c>
      <c r="G71" s="68">
        <v>341.60559999999998</v>
      </c>
      <c r="H71" s="68">
        <v>369.19314000000003</v>
      </c>
      <c r="I71" s="68">
        <v>470.55128999999999</v>
      </c>
      <c r="J71" s="68">
        <v>647.89170999999999</v>
      </c>
      <c r="K71" s="68">
        <v>1004.27455</v>
      </c>
      <c r="L71" s="70">
        <v>971.86300000000006</v>
      </c>
      <c r="M71" s="68">
        <v>1237.9282000000001</v>
      </c>
      <c r="N71" s="68">
        <v>1614.4760000000001</v>
      </c>
      <c r="O71" s="68">
        <v>2257.4111400000002</v>
      </c>
      <c r="P71" s="68">
        <v>2580.3018900000002</v>
      </c>
      <c r="Q71" s="70">
        <v>2893.2978899999998</v>
      </c>
      <c r="R71" s="68">
        <v>3404.8600999999999</v>
      </c>
      <c r="S71" s="68">
        <v>3818.3164000000002</v>
      </c>
      <c r="T71" s="68">
        <v>3901.5744</v>
      </c>
      <c r="U71" s="68">
        <v>4135.7082</v>
      </c>
      <c r="V71" s="68">
        <v>4959.9524000000001</v>
      </c>
      <c r="W71" s="68">
        <v>5921.4539999999997</v>
      </c>
      <c r="X71" s="68">
        <v>6272.0078999999996</v>
      </c>
    </row>
    <row r="72" spans="2:24" ht="15.6" customHeight="1">
      <c r="B72" s="65" t="s">
        <v>338</v>
      </c>
      <c r="C72" s="68">
        <v>355.10946999999999</v>
      </c>
      <c r="D72" s="68">
        <v>350.39071000000001</v>
      </c>
      <c r="E72" s="68">
        <v>382.09676000000002</v>
      </c>
      <c r="F72" s="68">
        <v>590.10969999999998</v>
      </c>
      <c r="G72" s="68">
        <v>736.28327999999999</v>
      </c>
      <c r="H72" s="68">
        <v>1141.3957499999999</v>
      </c>
      <c r="I72" s="68">
        <v>1445.2969800000001</v>
      </c>
      <c r="J72" s="68">
        <v>1918.4771599999999</v>
      </c>
      <c r="K72" s="68">
        <v>2856.0086200000001</v>
      </c>
      <c r="L72" s="70">
        <v>2265.2642999999998</v>
      </c>
      <c r="M72" s="68">
        <v>4106.2509</v>
      </c>
      <c r="N72" s="68">
        <v>7660.6390000000001</v>
      </c>
      <c r="O72" s="68">
        <v>9328.5960400000004</v>
      </c>
      <c r="P72" s="68">
        <v>10215.213659999999</v>
      </c>
      <c r="Q72" s="70">
        <v>7818.4324399999996</v>
      </c>
      <c r="R72" s="68">
        <v>5612.3918999999996</v>
      </c>
      <c r="S72" s="68">
        <v>5415.5216</v>
      </c>
      <c r="T72" s="68">
        <v>7676.6866</v>
      </c>
      <c r="U72" s="68">
        <v>12830.364100000001</v>
      </c>
      <c r="V72" s="68">
        <v>13467.6785</v>
      </c>
      <c r="W72" s="68">
        <v>8383.3904999999995</v>
      </c>
      <c r="X72" s="68">
        <v>15541.570900000001</v>
      </c>
    </row>
    <row r="73" spans="2:24" ht="15.6" customHeight="1">
      <c r="B73" s="65" t="s">
        <v>339</v>
      </c>
      <c r="C73" s="68">
        <v>308.49587000000002</v>
      </c>
      <c r="D73" s="68">
        <v>299.77620999999999</v>
      </c>
      <c r="E73" s="68">
        <v>343.40712000000002</v>
      </c>
      <c r="F73" s="68">
        <v>532.63210000000004</v>
      </c>
      <c r="G73" s="68">
        <v>656.85455999999999</v>
      </c>
      <c r="H73" s="68">
        <v>849.70878000000005</v>
      </c>
      <c r="I73" s="68">
        <v>1341.26783</v>
      </c>
      <c r="J73" s="68">
        <v>1740.22047</v>
      </c>
      <c r="K73" s="68">
        <v>2374.1024200000002</v>
      </c>
      <c r="L73" s="70">
        <v>1903.9688000000001</v>
      </c>
      <c r="M73" s="68">
        <v>3364.6882000000001</v>
      </c>
      <c r="N73" s="68">
        <v>6377.7258000000002</v>
      </c>
      <c r="O73" s="68">
        <v>7529.1937900000003</v>
      </c>
      <c r="P73" s="68">
        <v>7528.5066100000004</v>
      </c>
      <c r="Q73" s="70">
        <v>6351.1048499999997</v>
      </c>
      <c r="R73" s="68">
        <v>4184.4564</v>
      </c>
      <c r="S73" s="68">
        <v>4466.7037</v>
      </c>
      <c r="T73" s="68">
        <v>6260.1023999999998</v>
      </c>
      <c r="U73" s="68">
        <v>8746.9459000000006</v>
      </c>
      <c r="V73" s="68">
        <v>10588.722599999999</v>
      </c>
      <c r="W73" s="68">
        <v>8830.7999999999993</v>
      </c>
      <c r="X73" s="68">
        <v>11412.296899999999</v>
      </c>
    </row>
    <row r="74" spans="2:24" ht="15.6" customHeight="1">
      <c r="B74" s="65" t="s">
        <v>340</v>
      </c>
      <c r="C74" s="68" t="s">
        <v>301</v>
      </c>
      <c r="D74" s="68" t="s">
        <v>301</v>
      </c>
      <c r="E74" s="68" t="s">
        <v>301</v>
      </c>
      <c r="F74" s="68" t="s">
        <v>301</v>
      </c>
      <c r="G74" s="68" t="s">
        <v>301</v>
      </c>
      <c r="H74" s="68" t="s">
        <v>301</v>
      </c>
      <c r="I74" s="68" t="s">
        <v>301</v>
      </c>
      <c r="J74" s="68" t="s">
        <v>301</v>
      </c>
      <c r="K74" s="68" t="s">
        <v>301</v>
      </c>
      <c r="L74" s="70" t="s">
        <v>301</v>
      </c>
      <c r="M74" s="68" t="s">
        <v>301</v>
      </c>
      <c r="N74" s="68" t="s">
        <v>301</v>
      </c>
      <c r="O74" s="68" t="s">
        <v>301</v>
      </c>
      <c r="P74" s="68" t="s">
        <v>301</v>
      </c>
      <c r="Q74" s="70" t="s">
        <v>301</v>
      </c>
      <c r="R74" s="68" t="s">
        <v>301</v>
      </c>
      <c r="S74" s="68" t="s">
        <v>301</v>
      </c>
      <c r="T74" s="68" t="s">
        <v>301</v>
      </c>
      <c r="U74" s="68" t="s">
        <v>301</v>
      </c>
      <c r="V74" s="68" t="s">
        <v>301</v>
      </c>
      <c r="W74" s="68" t="s">
        <v>301</v>
      </c>
      <c r="X74" s="68" t="s">
        <v>301</v>
      </c>
    </row>
    <row r="75" spans="2:24" ht="15.6" customHeight="1">
      <c r="B75" s="65" t="s">
        <v>341</v>
      </c>
      <c r="C75" s="68" t="s">
        <v>301</v>
      </c>
      <c r="D75" s="68" t="s">
        <v>301</v>
      </c>
      <c r="E75" s="68" t="s">
        <v>301</v>
      </c>
      <c r="F75" s="68" t="s">
        <v>301</v>
      </c>
      <c r="G75" s="68" t="s">
        <v>301</v>
      </c>
      <c r="H75" s="68" t="s">
        <v>301</v>
      </c>
      <c r="I75" s="68" t="s">
        <v>301</v>
      </c>
      <c r="J75" s="68" t="s">
        <v>301</v>
      </c>
      <c r="K75" s="68" t="s">
        <v>301</v>
      </c>
      <c r="L75" s="70" t="s">
        <v>301</v>
      </c>
      <c r="M75" s="68" t="s">
        <v>301</v>
      </c>
      <c r="N75" s="68" t="s">
        <v>301</v>
      </c>
      <c r="O75" s="68" t="s">
        <v>301</v>
      </c>
      <c r="P75" s="68" t="s">
        <v>301</v>
      </c>
      <c r="Q75" s="70" t="s">
        <v>301</v>
      </c>
      <c r="R75" s="68" t="s">
        <v>301</v>
      </c>
      <c r="S75" s="68" t="s">
        <v>301</v>
      </c>
      <c r="T75" s="68" t="s">
        <v>301</v>
      </c>
      <c r="U75" s="68" t="s">
        <v>301</v>
      </c>
      <c r="V75" s="68" t="s">
        <v>301</v>
      </c>
      <c r="W75" s="68" t="s">
        <v>301</v>
      </c>
      <c r="X75" s="68" t="s">
        <v>301</v>
      </c>
    </row>
    <row r="76" spans="2:24" ht="15.6" customHeight="1">
      <c r="B76" s="65" t="s">
        <v>342</v>
      </c>
      <c r="C76" s="68">
        <v>46.613599999999998</v>
      </c>
      <c r="D76" s="68">
        <v>50.6145</v>
      </c>
      <c r="E76" s="68">
        <v>38.689639999999997</v>
      </c>
      <c r="F76" s="68">
        <v>57.477600000000002</v>
      </c>
      <c r="G76" s="68">
        <v>79.428719999999998</v>
      </c>
      <c r="H76" s="68">
        <v>291.68696999999997</v>
      </c>
      <c r="I76" s="68">
        <v>104.02915</v>
      </c>
      <c r="J76" s="68">
        <v>178.25668999999999</v>
      </c>
      <c r="K76" s="68">
        <v>481.90620000000001</v>
      </c>
      <c r="L76" s="70">
        <v>361.2955</v>
      </c>
      <c r="M76" s="68">
        <v>741.56269999999995</v>
      </c>
      <c r="N76" s="68">
        <v>1282.9132</v>
      </c>
      <c r="O76" s="68">
        <v>1799.4022399999999</v>
      </c>
      <c r="P76" s="68">
        <v>2686.70705</v>
      </c>
      <c r="Q76" s="70">
        <v>1467.3275900000001</v>
      </c>
      <c r="R76" s="68">
        <v>1427.9355</v>
      </c>
      <c r="S76" s="68">
        <v>948.81790000000001</v>
      </c>
      <c r="T76" s="68">
        <v>1416.5841</v>
      </c>
      <c r="U76" s="68">
        <v>4083.4182000000001</v>
      </c>
      <c r="V76" s="68">
        <v>2878.9558999999999</v>
      </c>
      <c r="W76" s="68">
        <v>-447.40960000000001</v>
      </c>
      <c r="X76" s="68">
        <v>4129.2740000000003</v>
      </c>
    </row>
    <row r="77" spans="2:24" ht="15.6" customHeight="1">
      <c r="B77" s="65" t="s">
        <v>343</v>
      </c>
      <c r="C77" s="68"/>
      <c r="D77" s="68"/>
      <c r="E77" s="68"/>
      <c r="F77" s="68"/>
      <c r="G77" s="68"/>
      <c r="H77" s="68"/>
      <c r="I77" s="68"/>
      <c r="J77" s="68"/>
      <c r="K77" s="68"/>
      <c r="L77" s="70"/>
      <c r="M77" s="68"/>
      <c r="N77" s="68"/>
      <c r="O77" s="68"/>
      <c r="P77" s="68"/>
      <c r="Q77" s="70"/>
      <c r="R77" s="68"/>
      <c r="S77" s="68"/>
      <c r="T77" s="68"/>
      <c r="U77" s="68"/>
      <c r="V77" s="68"/>
      <c r="W77" s="68"/>
      <c r="X77" s="68"/>
    </row>
    <row r="78" spans="2:24" ht="15.6" customHeight="1">
      <c r="B78" s="65" t="s">
        <v>344</v>
      </c>
      <c r="C78" s="68">
        <v>660.95375000000001</v>
      </c>
      <c r="D78" s="68">
        <v>700.37</v>
      </c>
      <c r="E78" s="68">
        <v>786.57194000000004</v>
      </c>
      <c r="F78" s="68">
        <v>957.55679999999995</v>
      </c>
      <c r="G78" s="68">
        <v>1435.29477</v>
      </c>
      <c r="H78" s="68">
        <v>1787.4154100000001</v>
      </c>
      <c r="I78" s="68">
        <v>2394.1123499999999</v>
      </c>
      <c r="J78" s="68">
        <v>2954.87788</v>
      </c>
      <c r="K78" s="68">
        <v>3541.1242499999998</v>
      </c>
      <c r="L78" s="70">
        <v>3313.6405</v>
      </c>
      <c r="M78" s="68">
        <v>4554.2762300000004</v>
      </c>
      <c r="N78" s="68">
        <v>6923.2810399999998</v>
      </c>
      <c r="O78" s="68">
        <v>7271.5033999999996</v>
      </c>
      <c r="P78" s="68">
        <v>7456.9084800000001</v>
      </c>
      <c r="Q78" s="70">
        <v>11613.41329</v>
      </c>
      <c r="R78" s="68">
        <v>10115.8415</v>
      </c>
      <c r="S78" s="68">
        <v>12174.399100000001</v>
      </c>
      <c r="T78" s="68">
        <v>16573.007300000001</v>
      </c>
      <c r="U78" s="68">
        <v>18951.6152</v>
      </c>
      <c r="V78" s="68">
        <v>22407.3423</v>
      </c>
      <c r="W78" s="68">
        <v>21595.6895</v>
      </c>
      <c r="X78" s="68">
        <v>25734.3861</v>
      </c>
    </row>
    <row r="79" spans="2:24" ht="15.6" customHeight="1">
      <c r="B79" s="65" t="s">
        <v>345</v>
      </c>
      <c r="C79" s="68">
        <v>577.43200000000002</v>
      </c>
      <c r="D79" s="68">
        <v>575.52</v>
      </c>
      <c r="E79" s="68">
        <v>581.71236999999996</v>
      </c>
      <c r="F79" s="68">
        <v>719.19944999999996</v>
      </c>
      <c r="G79" s="68">
        <v>1034.2233900000001</v>
      </c>
      <c r="H79" s="68">
        <v>1287.9515200000001</v>
      </c>
      <c r="I79" s="68">
        <v>1821.0869600000001</v>
      </c>
      <c r="J79" s="68">
        <v>2283.1680999999999</v>
      </c>
      <c r="K79" s="68">
        <v>2957.1993299999999</v>
      </c>
      <c r="L79" s="70">
        <v>2716.38744</v>
      </c>
      <c r="M79" s="68">
        <v>3931.9690300000002</v>
      </c>
      <c r="N79" s="68">
        <v>6150.4862899999998</v>
      </c>
      <c r="O79" s="68">
        <v>6014.3951999999999</v>
      </c>
      <c r="P79" s="68">
        <v>6376.9283800000003</v>
      </c>
      <c r="Q79" s="70">
        <v>10568.50785</v>
      </c>
      <c r="R79" s="68">
        <v>8805.7883000000002</v>
      </c>
      <c r="S79" s="68">
        <v>10453.648499999999</v>
      </c>
      <c r="T79" s="68">
        <v>14318.3436</v>
      </c>
      <c r="U79" s="68">
        <v>16313.3122</v>
      </c>
      <c r="V79" s="68">
        <v>19257.9087</v>
      </c>
      <c r="W79" s="68">
        <v>19762.126100000001</v>
      </c>
      <c r="X79" s="68">
        <v>23497.463199999998</v>
      </c>
    </row>
    <row r="80" spans="2:24" ht="15.6" customHeight="1">
      <c r="B80" s="65" t="s">
        <v>346</v>
      </c>
      <c r="C80" s="68">
        <v>83.521749999999997</v>
      </c>
      <c r="D80" s="68">
        <v>124.85</v>
      </c>
      <c r="E80" s="68">
        <v>204.85957999999999</v>
      </c>
      <c r="F80" s="68">
        <v>238.35735</v>
      </c>
      <c r="G80" s="68">
        <v>401.07137999999998</v>
      </c>
      <c r="H80" s="68">
        <v>499.46388999999999</v>
      </c>
      <c r="I80" s="68">
        <v>573.02539000000002</v>
      </c>
      <c r="J80" s="68">
        <v>671.70978000000002</v>
      </c>
      <c r="K80" s="68">
        <v>583.92492000000004</v>
      </c>
      <c r="L80" s="70">
        <v>597.25306</v>
      </c>
      <c r="M80" s="68">
        <v>622.30719999999997</v>
      </c>
      <c r="N80" s="68">
        <v>772.79475000000002</v>
      </c>
      <c r="O80" s="68">
        <v>1257.1081999999999</v>
      </c>
      <c r="P80" s="68">
        <v>1079.9801</v>
      </c>
      <c r="Q80" s="70">
        <v>1044.90544</v>
      </c>
      <c r="R80" s="68">
        <v>1310.0532000000001</v>
      </c>
      <c r="S80" s="68">
        <v>1720.7506000000001</v>
      </c>
      <c r="T80" s="68">
        <v>2254.6637000000001</v>
      </c>
      <c r="U80" s="68">
        <v>2638.3029999999999</v>
      </c>
      <c r="V80" s="68">
        <v>3149.4335999999998</v>
      </c>
      <c r="W80" s="68">
        <v>1833.5634</v>
      </c>
      <c r="X80" s="68">
        <v>2236.9229</v>
      </c>
    </row>
    <row r="81" spans="2:24" ht="15.6" customHeight="1">
      <c r="B81" s="65" t="s">
        <v>347</v>
      </c>
      <c r="C81" s="68">
        <v>831.01400000000001</v>
      </c>
      <c r="D81" s="68">
        <v>911.68</v>
      </c>
      <c r="E81" s="68">
        <v>1051.1683499999999</v>
      </c>
      <c r="F81" s="68">
        <v>1242.806</v>
      </c>
      <c r="G81" s="68">
        <v>1665.59655</v>
      </c>
      <c r="H81" s="68">
        <v>1934.7013300000001</v>
      </c>
      <c r="I81" s="68">
        <v>2154.20892</v>
      </c>
      <c r="J81" s="68">
        <v>2888.0389599999999</v>
      </c>
      <c r="K81" s="68">
        <v>4404.0955700000004</v>
      </c>
      <c r="L81" s="70">
        <v>3791.973</v>
      </c>
      <c r="M81" s="68">
        <v>5529.16104</v>
      </c>
      <c r="N81" s="68">
        <v>9807.2969200000007</v>
      </c>
      <c r="O81" s="68">
        <v>11017.096</v>
      </c>
      <c r="P81" s="68">
        <v>11777.155769999999</v>
      </c>
      <c r="Q81" s="70">
        <v>12685.716270000001</v>
      </c>
      <c r="R81" s="68">
        <v>10410.168299999999</v>
      </c>
      <c r="S81" s="68">
        <v>12009.476000000001</v>
      </c>
      <c r="T81" s="68">
        <v>15900.622300000001</v>
      </c>
      <c r="U81" s="68">
        <v>22218.450199999999</v>
      </c>
      <c r="V81" s="68">
        <v>24663.335200000001</v>
      </c>
      <c r="W81" s="68">
        <v>20666.0798</v>
      </c>
      <c r="X81" s="68">
        <v>25947.557499999999</v>
      </c>
    </row>
    <row r="82" spans="2:24" ht="15.6" customHeight="1">
      <c r="B82" s="65" t="s">
        <v>348</v>
      </c>
      <c r="C82" s="68">
        <v>728.52499999999998</v>
      </c>
      <c r="D82" s="68">
        <v>762.41</v>
      </c>
      <c r="E82" s="68">
        <v>835.87148000000002</v>
      </c>
      <c r="F82" s="68">
        <v>948.04084999999998</v>
      </c>
      <c r="G82" s="68">
        <v>1068.4958999999999</v>
      </c>
      <c r="H82" s="68">
        <v>1322.6632999999999</v>
      </c>
      <c r="I82" s="68">
        <v>1660.44929</v>
      </c>
      <c r="J82" s="68">
        <v>2344.4912599999998</v>
      </c>
      <c r="K82" s="68">
        <v>3690.5772900000002</v>
      </c>
      <c r="L82" s="70">
        <v>2988.3584700000001</v>
      </c>
      <c r="M82" s="68">
        <v>4702.5926799999997</v>
      </c>
      <c r="N82" s="68">
        <v>8587.0217300000004</v>
      </c>
      <c r="O82" s="68">
        <v>9387.2675999999992</v>
      </c>
      <c r="P82" s="68">
        <v>9801.0045699999991</v>
      </c>
      <c r="Q82" s="70">
        <v>9871.2962399999997</v>
      </c>
      <c r="R82" s="68">
        <v>7711.8217000000004</v>
      </c>
      <c r="S82" s="68">
        <v>7510.3913000000002</v>
      </c>
      <c r="T82" s="68">
        <v>10683.567499999999</v>
      </c>
      <c r="U82" s="68">
        <v>14741.0422</v>
      </c>
      <c r="V82" s="68">
        <v>16283.457700000001</v>
      </c>
      <c r="W82" s="68">
        <v>14877.37</v>
      </c>
      <c r="X82" s="68">
        <v>19732.2726</v>
      </c>
    </row>
    <row r="83" spans="2:24" ht="15.6" customHeight="1">
      <c r="B83" s="65" t="s">
        <v>349</v>
      </c>
      <c r="C83" s="68">
        <v>102.489</v>
      </c>
      <c r="D83" s="68">
        <v>149.27000000000001</v>
      </c>
      <c r="E83" s="68">
        <v>215.29687000000001</v>
      </c>
      <c r="F83" s="68">
        <v>294.76515000000001</v>
      </c>
      <c r="G83" s="68">
        <v>597.10064999999997</v>
      </c>
      <c r="H83" s="68">
        <v>612.03803000000005</v>
      </c>
      <c r="I83" s="68">
        <v>493.75963000000002</v>
      </c>
      <c r="J83" s="68">
        <v>543.54769999999996</v>
      </c>
      <c r="K83" s="68">
        <v>713.51828</v>
      </c>
      <c r="L83" s="70">
        <v>803.61452999999995</v>
      </c>
      <c r="M83" s="68">
        <v>826.56835999999998</v>
      </c>
      <c r="N83" s="68">
        <v>1220.2751900000001</v>
      </c>
      <c r="O83" s="68">
        <v>1629.8284000000001</v>
      </c>
      <c r="P83" s="68">
        <v>1976.15121</v>
      </c>
      <c r="Q83" s="70">
        <v>2814.4200300000002</v>
      </c>
      <c r="R83" s="68">
        <v>2698.3465999999999</v>
      </c>
      <c r="S83" s="68">
        <v>4499.0847000000003</v>
      </c>
      <c r="T83" s="68">
        <v>5217.0547999999999</v>
      </c>
      <c r="U83" s="68">
        <v>7477.4080000000004</v>
      </c>
      <c r="V83" s="68">
        <v>8379.8775000000005</v>
      </c>
      <c r="W83" s="68">
        <v>5788.7097999999996</v>
      </c>
      <c r="X83" s="68">
        <v>6215.2848999999997</v>
      </c>
    </row>
    <row r="84" spans="2:24" ht="15.6" customHeight="1">
      <c r="B84" s="65" t="s">
        <v>350</v>
      </c>
      <c r="C84" s="68">
        <v>-67.719939999999994</v>
      </c>
      <c r="D84" s="68">
        <v>-32.862589999999997</v>
      </c>
      <c r="E84" s="68">
        <v>-12.73799</v>
      </c>
      <c r="F84" s="68">
        <v>-18.914909999999999</v>
      </c>
      <c r="G84" s="68">
        <v>-17.542190000000002</v>
      </c>
      <c r="H84" s="68">
        <v>3.6540000000000003E-2</v>
      </c>
      <c r="I84" s="68">
        <v>-33.342419999999997</v>
      </c>
      <c r="J84" s="68">
        <v>-85.841530000000006</v>
      </c>
      <c r="K84" s="68">
        <v>-83.75103</v>
      </c>
      <c r="L84" s="70">
        <v>22.233799999999999</v>
      </c>
      <c r="M84" s="68" t="s">
        <v>351</v>
      </c>
      <c r="N84" s="68" t="s">
        <v>351</v>
      </c>
      <c r="O84" s="68" t="s">
        <v>351</v>
      </c>
      <c r="P84" s="68" t="s">
        <v>351</v>
      </c>
      <c r="Q84" s="70" t="s">
        <v>351</v>
      </c>
      <c r="R84" s="68" t="s">
        <v>351</v>
      </c>
      <c r="S84" s="68" t="s">
        <v>351</v>
      </c>
      <c r="T84" s="68" t="s">
        <v>351</v>
      </c>
      <c r="U84" s="68" t="s">
        <v>351</v>
      </c>
      <c r="V84" s="68" t="s">
        <v>351</v>
      </c>
      <c r="W84" s="68">
        <v>-429.76639999999998</v>
      </c>
      <c r="X84" s="68">
        <v>-1072.2238</v>
      </c>
    </row>
    <row r="86" spans="2:24" ht="15.6" customHeight="1">
      <c r="B86" s="67" t="s">
        <v>352</v>
      </c>
      <c r="C86" s="66"/>
      <c r="D86" s="66"/>
      <c r="E86" s="66"/>
      <c r="F86" s="66"/>
      <c r="G86" s="66"/>
      <c r="H86" s="66"/>
      <c r="I86" s="66"/>
      <c r="J86" s="66"/>
      <c r="K86" s="66"/>
      <c r="L86" s="66"/>
      <c r="M86" s="66"/>
      <c r="N86" s="66"/>
      <c r="O86" s="66"/>
      <c r="P86" s="66"/>
      <c r="Q86" s="66"/>
      <c r="R86" s="66"/>
      <c r="S86" s="66"/>
      <c r="T86" s="66"/>
      <c r="U86" s="66"/>
      <c r="V86" s="66"/>
      <c r="W86" s="66"/>
      <c r="X86" s="66"/>
    </row>
    <row r="87" spans="2:24" ht="15.6" customHeight="1">
      <c r="B87" s="65" t="s">
        <v>353</v>
      </c>
      <c r="C87" s="68">
        <v>75.107529999999997</v>
      </c>
      <c r="D87" s="68">
        <v>75.57741</v>
      </c>
      <c r="E87" s="68">
        <v>77.121160000000003</v>
      </c>
      <c r="F87" s="68">
        <v>70.124099999999999</v>
      </c>
      <c r="G87" s="68">
        <v>64.845839999999995</v>
      </c>
      <c r="H87" s="68">
        <v>55.174570000000003</v>
      </c>
      <c r="I87" s="68">
        <v>47.30283</v>
      </c>
      <c r="J87" s="68">
        <v>48.60707</v>
      </c>
      <c r="K87" s="68">
        <v>55.555950000000003</v>
      </c>
      <c r="L87" s="70">
        <v>57.803339999999999</v>
      </c>
      <c r="M87" s="68">
        <v>55.216990000000003</v>
      </c>
      <c r="N87" s="68">
        <v>51.486159999999998</v>
      </c>
      <c r="O87" s="68">
        <v>53.018830000000001</v>
      </c>
      <c r="P87" s="68">
        <v>55.798679999999997</v>
      </c>
      <c r="Q87" s="70">
        <v>56.632010000000001</v>
      </c>
      <c r="R87" s="68">
        <v>61.899940700000002</v>
      </c>
      <c r="S87" s="68">
        <v>60.726143710000002</v>
      </c>
      <c r="T87" s="68">
        <v>56.2644223</v>
      </c>
      <c r="U87" s="68">
        <v>57.955396239999999</v>
      </c>
      <c r="V87" s="68">
        <v>57.262238250000003</v>
      </c>
      <c r="W87" s="68">
        <v>59.78555729</v>
      </c>
      <c r="X87" s="68">
        <v>51.009317510000002</v>
      </c>
    </row>
    <row r="88" spans="2:24" ht="15.6" customHeight="1">
      <c r="B88" s="65" t="s">
        <v>354</v>
      </c>
      <c r="C88" s="68">
        <v>15.307230000000001</v>
      </c>
      <c r="D88" s="68">
        <v>16.791309999999999</v>
      </c>
      <c r="E88" s="68">
        <v>16.122630000000001</v>
      </c>
      <c r="F88" s="68">
        <v>14.24253</v>
      </c>
      <c r="G88" s="68">
        <v>14.46772</v>
      </c>
      <c r="H88" s="68">
        <v>12.13875</v>
      </c>
      <c r="I88" s="68">
        <v>11.68329</v>
      </c>
      <c r="J88" s="68">
        <v>13.07117</v>
      </c>
      <c r="K88" s="68">
        <v>15.31941</v>
      </c>
      <c r="L88" s="70">
        <v>14.746119999999999</v>
      </c>
      <c r="M88" s="68">
        <v>12.688129999999999</v>
      </c>
      <c r="N88" s="68">
        <v>12.255240000000001</v>
      </c>
      <c r="O88" s="68">
        <v>13.526809999999999</v>
      </c>
      <c r="P88" s="68">
        <v>13.457129999999999</v>
      </c>
      <c r="Q88" s="70">
        <v>13.017010000000001</v>
      </c>
      <c r="R88" s="68">
        <v>14.87177412</v>
      </c>
      <c r="S88" s="68">
        <v>15.955295380000001</v>
      </c>
      <c r="T88" s="68">
        <v>13.9288662</v>
      </c>
      <c r="U88" s="68">
        <v>12.69298493</v>
      </c>
      <c r="V88" s="68">
        <v>13.10796494</v>
      </c>
      <c r="W88" s="68">
        <v>15.6308832</v>
      </c>
      <c r="X88" s="68">
        <v>14.225192229999999</v>
      </c>
    </row>
    <row r="89" spans="2:24" ht="15.6" customHeight="1">
      <c r="B89" s="65" t="s">
        <v>355</v>
      </c>
      <c r="C89" s="68">
        <v>29.010739999999998</v>
      </c>
      <c r="D89" s="68">
        <v>25.173950000000001</v>
      </c>
      <c r="E89" s="68">
        <v>24.64171</v>
      </c>
      <c r="F89" s="68">
        <v>32.262790000000003</v>
      </c>
      <c r="G89" s="68">
        <v>31.183160000000001</v>
      </c>
      <c r="H89" s="68">
        <v>37.528109999999998</v>
      </c>
      <c r="I89" s="68">
        <v>35.885190000000001</v>
      </c>
      <c r="J89" s="68">
        <v>38.70514</v>
      </c>
      <c r="K89" s="68">
        <v>43.566139999999997</v>
      </c>
      <c r="L89" s="70">
        <v>34.370950000000001</v>
      </c>
      <c r="M89" s="68">
        <v>42.086950000000002</v>
      </c>
      <c r="N89" s="68">
        <v>58.15072</v>
      </c>
      <c r="O89" s="68">
        <v>55.898620000000001</v>
      </c>
      <c r="P89" s="68">
        <v>53.275709999999997</v>
      </c>
      <c r="Q89" s="70">
        <v>35.1753</v>
      </c>
      <c r="R89" s="68">
        <v>24.51384848</v>
      </c>
      <c r="S89" s="68">
        <v>22.629409849999998</v>
      </c>
      <c r="T89" s="68">
        <v>27.40625438</v>
      </c>
      <c r="U89" s="68">
        <v>39.37792761</v>
      </c>
      <c r="V89" s="68">
        <v>35.591845120000002</v>
      </c>
      <c r="W89" s="68">
        <v>22.12966574</v>
      </c>
      <c r="X89" s="68">
        <v>35.248972449999997</v>
      </c>
    </row>
    <row r="90" spans="2:24" ht="15.6" customHeight="1">
      <c r="B90" s="65" t="s">
        <v>356</v>
      </c>
      <c r="C90" s="68">
        <v>3.8081100000000001</v>
      </c>
      <c r="D90" s="68">
        <v>3.6364200000000002</v>
      </c>
      <c r="E90" s="68">
        <v>2.49512</v>
      </c>
      <c r="F90" s="68">
        <v>3.1424500000000002</v>
      </c>
      <c r="G90" s="68">
        <v>3.3639700000000001</v>
      </c>
      <c r="H90" s="68">
        <v>9.5904199999999999</v>
      </c>
      <c r="I90" s="68">
        <v>2.5829300000000002</v>
      </c>
      <c r="J90" s="68">
        <v>3.59632</v>
      </c>
      <c r="K90" s="68">
        <v>7.3510999999999997</v>
      </c>
      <c r="L90" s="70">
        <v>5.4819500000000003</v>
      </c>
      <c r="M90" s="68">
        <v>7.6006400000000003</v>
      </c>
      <c r="N90" s="68">
        <v>9.7383900000000008</v>
      </c>
      <c r="O90" s="68">
        <v>10.78234</v>
      </c>
      <c r="P90" s="68">
        <v>14.01206</v>
      </c>
      <c r="Q90" s="70">
        <v>6.60154</v>
      </c>
      <c r="R90" s="68">
        <v>6.2369476529999996</v>
      </c>
      <c r="S90" s="68">
        <v>3.9647499759999998</v>
      </c>
      <c r="T90" s="68">
        <v>5.0572944050000004</v>
      </c>
      <c r="U90" s="68">
        <v>12.53250064</v>
      </c>
      <c r="V90" s="68">
        <v>7.6083901550000004</v>
      </c>
      <c r="W90" s="68">
        <v>-1.1810287129999999</v>
      </c>
      <c r="X90" s="68">
        <v>9.3653766659999995</v>
      </c>
    </row>
    <row r="91" spans="2:24" ht="15.6" customHeight="1">
      <c r="B91" s="65" t="s">
        <v>357</v>
      </c>
      <c r="C91" s="68">
        <v>53.996749999999999</v>
      </c>
      <c r="D91" s="68">
        <v>50.318339999999999</v>
      </c>
      <c r="E91" s="68">
        <v>50.726619999999997</v>
      </c>
      <c r="F91" s="68">
        <v>52.352049999999998</v>
      </c>
      <c r="G91" s="68">
        <v>60.787770000000002</v>
      </c>
      <c r="H91" s="68">
        <v>58.768680000000003</v>
      </c>
      <c r="I91" s="68">
        <v>59.443269999999998</v>
      </c>
      <c r="J91" s="68">
        <v>59.614449999999998</v>
      </c>
      <c r="K91" s="68">
        <v>54.017040000000001</v>
      </c>
      <c r="L91" s="70">
        <v>50.277999999999999</v>
      </c>
      <c r="M91" s="68">
        <v>46.678980000000003</v>
      </c>
      <c r="N91" s="68">
        <v>52.553559999999997</v>
      </c>
      <c r="O91" s="68">
        <v>43.572150000000001</v>
      </c>
      <c r="P91" s="68">
        <v>38.890239999999999</v>
      </c>
      <c r="Q91" s="70">
        <v>52.249000000000002</v>
      </c>
      <c r="R91" s="68">
        <v>44.184050259999999</v>
      </c>
      <c r="S91" s="68">
        <v>50.872194270000001</v>
      </c>
      <c r="T91" s="68">
        <v>59.166679260000002</v>
      </c>
      <c r="U91" s="68">
        <v>58.164782039999999</v>
      </c>
      <c r="V91" s="68">
        <v>59.21723308</v>
      </c>
      <c r="W91" s="68">
        <v>57.006218429999997</v>
      </c>
      <c r="X91" s="68">
        <v>58.366729630000002</v>
      </c>
    </row>
    <row r="92" spans="2:24" ht="15.6" customHeight="1">
      <c r="B92" s="65" t="s">
        <v>358</v>
      </c>
      <c r="C92" s="68">
        <v>67.889859999999999</v>
      </c>
      <c r="D92" s="68">
        <v>65.499989999999997</v>
      </c>
      <c r="E92" s="68">
        <v>67.790639999999996</v>
      </c>
      <c r="F92" s="68">
        <v>67.947339999999997</v>
      </c>
      <c r="G92" s="68">
        <v>70.541539999999998</v>
      </c>
      <c r="H92" s="68">
        <v>63.611310000000003</v>
      </c>
      <c r="I92" s="68">
        <v>53.486719999999998</v>
      </c>
      <c r="J92" s="68">
        <v>58.265979999999999</v>
      </c>
      <c r="K92" s="68">
        <v>67.180980000000005</v>
      </c>
      <c r="L92" s="70">
        <v>57.535760000000003</v>
      </c>
      <c r="M92" s="68">
        <v>56.671050000000001</v>
      </c>
      <c r="N92" s="68">
        <v>74.445670000000007</v>
      </c>
      <c r="O92" s="68">
        <v>66.016409999999993</v>
      </c>
      <c r="P92" s="68">
        <v>61.421750000000003</v>
      </c>
      <c r="Q92" s="70">
        <v>57.073309999999999</v>
      </c>
      <c r="R92" s="68">
        <v>45.469613119999998</v>
      </c>
      <c r="S92" s="68">
        <v>50.183043220000002</v>
      </c>
      <c r="T92" s="68">
        <v>56.766222489999997</v>
      </c>
      <c r="U92" s="68">
        <v>68.191090819999999</v>
      </c>
      <c r="V92" s="68">
        <v>65.17928139</v>
      </c>
      <c r="W92" s="68">
        <v>54.552324400000003</v>
      </c>
      <c r="X92" s="68">
        <v>58.850211819999998</v>
      </c>
    </row>
    <row r="93" spans="2:24" ht="15.6" customHeight="1">
      <c r="B93" s="65" t="s">
        <v>359</v>
      </c>
      <c r="C93" s="68">
        <v>-5.5323900000000004</v>
      </c>
      <c r="D93" s="68">
        <v>-2.36103</v>
      </c>
      <c r="E93" s="68">
        <v>-0.82147999999999999</v>
      </c>
      <c r="F93" s="68">
        <v>-1.03413</v>
      </c>
      <c r="G93" s="68">
        <v>-0.74295</v>
      </c>
      <c r="H93" s="68">
        <v>-1.1999999999999999E-3</v>
      </c>
      <c r="I93" s="68">
        <v>-0.82786000000000004</v>
      </c>
      <c r="J93" s="68">
        <v>-1.7318499999999999</v>
      </c>
      <c r="K93" s="68">
        <v>-1.27756</v>
      </c>
      <c r="L93" s="70">
        <v>0.33734999999999998</v>
      </c>
      <c r="M93" s="68" t="s">
        <v>351</v>
      </c>
      <c r="N93" s="68" t="s">
        <v>351</v>
      </c>
      <c r="O93" s="68" t="s">
        <v>351</v>
      </c>
      <c r="P93" s="68" t="s">
        <v>351</v>
      </c>
      <c r="Q93" s="70" t="s">
        <v>351</v>
      </c>
      <c r="R93" s="68" t="s">
        <v>351</v>
      </c>
      <c r="S93" s="68" t="s">
        <v>351</v>
      </c>
      <c r="T93" s="68" t="s">
        <v>351</v>
      </c>
      <c r="U93" s="68" t="s">
        <v>351</v>
      </c>
      <c r="V93" s="68" t="s">
        <v>351</v>
      </c>
      <c r="W93" s="68">
        <v>-1.134455896</v>
      </c>
      <c r="X93" s="68">
        <v>-2.4318511580000002</v>
      </c>
    </row>
    <row r="95" spans="2:24" ht="15.6" customHeight="1">
      <c r="B95" s="65" t="s">
        <v>360</v>
      </c>
      <c r="C95" s="66"/>
      <c r="D95" s="66"/>
      <c r="E95" s="66"/>
      <c r="F95" s="66"/>
      <c r="G95" s="66"/>
      <c r="H95" s="66"/>
      <c r="I95" s="66"/>
      <c r="J95" s="66"/>
      <c r="K95" s="66"/>
      <c r="L95" s="66"/>
      <c r="M95" s="66"/>
      <c r="N95" s="66"/>
      <c r="O95" s="66"/>
      <c r="P95" s="66"/>
      <c r="Q95" s="66"/>
      <c r="R95" s="66"/>
      <c r="S95" s="66"/>
      <c r="T95" s="66"/>
      <c r="U95" s="66"/>
      <c r="V95" s="66"/>
      <c r="W95" s="66"/>
      <c r="X95" s="66"/>
    </row>
    <row r="96" spans="2:24" ht="15.6" customHeight="1">
      <c r="B96" s="67" t="s">
        <v>361</v>
      </c>
      <c r="C96" s="68">
        <v>2221.6903000000002</v>
      </c>
      <c r="D96" s="68">
        <v>2287.2903000000001</v>
      </c>
      <c r="E96" s="68">
        <v>2395.5473000000002</v>
      </c>
      <c r="F96" s="68">
        <v>2563.3465999999999</v>
      </c>
      <c r="G96" s="68">
        <v>2835.7125999999998</v>
      </c>
      <c r="H96" s="68">
        <v>3041.4056999999998</v>
      </c>
      <c r="I96" s="68">
        <v>3301.6356000000001</v>
      </c>
      <c r="J96" s="68">
        <v>3639.9877000000001</v>
      </c>
      <c r="K96" s="68">
        <v>3963.96</v>
      </c>
      <c r="L96" s="70">
        <v>3913.6732000000002</v>
      </c>
      <c r="M96" s="68">
        <v>9756.5884000000005</v>
      </c>
      <c r="N96" s="68">
        <v>11443.5784</v>
      </c>
      <c r="O96" s="68">
        <v>12853.4066</v>
      </c>
      <c r="P96" s="68">
        <v>14350.689200000001</v>
      </c>
      <c r="Q96" s="70">
        <v>15482.27341</v>
      </c>
      <c r="R96" s="68">
        <v>22894.780900000002</v>
      </c>
      <c r="S96" s="68">
        <v>23235.863799999999</v>
      </c>
      <c r="T96" s="68">
        <v>24545.6407</v>
      </c>
      <c r="U96" s="68">
        <v>26446.671300000002</v>
      </c>
      <c r="V96" s="68">
        <v>27928.278399999999</v>
      </c>
      <c r="W96" s="68">
        <v>26655.376700000001</v>
      </c>
      <c r="X96" s="68">
        <v>27034.152099999999</v>
      </c>
    </row>
    <row r="97" spans="2:24" ht="15.6" customHeight="1">
      <c r="B97" s="65" t="s">
        <v>315</v>
      </c>
      <c r="C97" s="68">
        <v>617.41750000000002</v>
      </c>
      <c r="D97" s="68">
        <v>499.18029999999999</v>
      </c>
      <c r="E97" s="68">
        <v>444.31139999999999</v>
      </c>
      <c r="F97" s="68">
        <v>465.56779999999998</v>
      </c>
      <c r="G97" s="68">
        <v>541.1232</v>
      </c>
      <c r="H97" s="68">
        <v>602.13630000000001</v>
      </c>
      <c r="I97" s="68">
        <v>641.4624</v>
      </c>
      <c r="J97" s="68">
        <v>734.09789999999998</v>
      </c>
      <c r="K97" s="68">
        <v>768.39940000000001</v>
      </c>
      <c r="L97" s="70">
        <v>796.31830000000002</v>
      </c>
      <c r="M97" s="68">
        <v>1144.6978999999999</v>
      </c>
      <c r="N97" s="68">
        <v>1141.0741</v>
      </c>
      <c r="O97" s="68">
        <v>1381.28466</v>
      </c>
      <c r="P97" s="68">
        <v>1646.18354</v>
      </c>
      <c r="Q97" s="70">
        <v>1871.3968500000001</v>
      </c>
      <c r="R97" s="68">
        <v>3223.4027000000001</v>
      </c>
      <c r="S97" s="68">
        <v>3397.4722000000002</v>
      </c>
      <c r="T97" s="68">
        <v>3387.5661</v>
      </c>
      <c r="U97" s="68">
        <v>3608.0391</v>
      </c>
      <c r="V97" s="68">
        <v>3797.45</v>
      </c>
      <c r="W97" s="68">
        <v>4018.6777999999999</v>
      </c>
      <c r="X97" s="68">
        <v>3797.1887000000002</v>
      </c>
    </row>
    <row r="98" spans="2:24" ht="15.6" customHeight="1">
      <c r="B98" s="65" t="s">
        <v>293</v>
      </c>
      <c r="C98" s="68">
        <v>433.10980000000001</v>
      </c>
      <c r="D98" s="68">
        <v>469.77550000000002</v>
      </c>
      <c r="E98" s="68">
        <v>443.10169999999999</v>
      </c>
      <c r="F98" s="68">
        <v>438.97949999999997</v>
      </c>
      <c r="G98" s="68">
        <v>572.97280000000001</v>
      </c>
      <c r="H98" s="68">
        <v>642.08900000000006</v>
      </c>
      <c r="I98" s="68">
        <v>676.1721</v>
      </c>
      <c r="J98" s="68">
        <v>683.84849999999994</v>
      </c>
      <c r="K98" s="68">
        <v>672.64919999999995</v>
      </c>
      <c r="L98" s="70">
        <v>711.47889999999995</v>
      </c>
      <c r="M98" s="68">
        <v>2102.1579000000002</v>
      </c>
      <c r="N98" s="68">
        <v>2263.6849999999999</v>
      </c>
      <c r="O98" s="68">
        <v>2452.1704</v>
      </c>
      <c r="P98" s="68">
        <v>2905.8219300000001</v>
      </c>
      <c r="Q98" s="70">
        <v>3469.33259</v>
      </c>
      <c r="R98" s="68">
        <v>4150.4642999999996</v>
      </c>
      <c r="S98" s="68">
        <v>4083.1332000000002</v>
      </c>
      <c r="T98" s="68">
        <v>3924.6610000000001</v>
      </c>
      <c r="U98" s="68">
        <v>4134.8254999999999</v>
      </c>
      <c r="V98" s="68">
        <v>4068.6565999999998</v>
      </c>
      <c r="W98" s="68">
        <v>3667.0459000000001</v>
      </c>
      <c r="X98" s="68">
        <v>3729.0079999999998</v>
      </c>
    </row>
    <row r="99" spans="2:24" ht="15.6" customHeight="1">
      <c r="B99" s="65" t="s">
        <v>316</v>
      </c>
      <c r="C99" s="68">
        <v>114.2589</v>
      </c>
      <c r="D99" s="68">
        <v>156.1216</v>
      </c>
      <c r="E99" s="68">
        <v>195.47200000000001</v>
      </c>
      <c r="F99" s="68">
        <v>223.9881</v>
      </c>
      <c r="G99" s="68">
        <v>216.5214</v>
      </c>
      <c r="H99" s="68">
        <v>175.1559</v>
      </c>
      <c r="I99" s="68">
        <v>196.71090000000001</v>
      </c>
      <c r="J99" s="68">
        <v>250.80779999999999</v>
      </c>
      <c r="K99" s="68">
        <v>257.53820000000002</v>
      </c>
      <c r="L99" s="70">
        <v>234.27680000000001</v>
      </c>
      <c r="M99" s="68">
        <v>664.81529999999998</v>
      </c>
      <c r="N99" s="68">
        <v>717.05089999999996</v>
      </c>
      <c r="O99" s="68">
        <v>779.72179000000006</v>
      </c>
      <c r="P99" s="68">
        <v>859.68119999999999</v>
      </c>
      <c r="Q99" s="70">
        <v>895.65639999999996</v>
      </c>
      <c r="R99" s="68">
        <v>1606.1847</v>
      </c>
      <c r="S99" s="68">
        <v>1490.6827000000001</v>
      </c>
      <c r="T99" s="68">
        <v>1734.8943999999999</v>
      </c>
      <c r="U99" s="68">
        <v>2073.9292</v>
      </c>
      <c r="V99" s="68">
        <v>2153.0610000000001</v>
      </c>
      <c r="W99" s="68">
        <v>2227.2529</v>
      </c>
      <c r="X99" s="68">
        <v>2234.4875000000002</v>
      </c>
    </row>
    <row r="100" spans="2:24" ht="15.6" customHeight="1">
      <c r="B100" s="65" t="s">
        <v>317</v>
      </c>
      <c r="C100" s="68">
        <v>66.751800000000003</v>
      </c>
      <c r="D100" s="68">
        <v>68.092399999999998</v>
      </c>
      <c r="E100" s="68">
        <v>71.287700000000001</v>
      </c>
      <c r="F100" s="68">
        <v>72.087599999999995</v>
      </c>
      <c r="G100" s="68">
        <v>75.1404</v>
      </c>
      <c r="H100" s="68">
        <v>75.928200000000004</v>
      </c>
      <c r="I100" s="68">
        <v>78.619200000000006</v>
      </c>
      <c r="J100" s="68">
        <v>83.531599999999997</v>
      </c>
      <c r="K100" s="68">
        <v>90.303700000000006</v>
      </c>
      <c r="L100" s="70">
        <v>96.023700000000005</v>
      </c>
      <c r="M100" s="68">
        <v>190.2116</v>
      </c>
      <c r="N100" s="68">
        <v>203.11330000000001</v>
      </c>
      <c r="O100" s="68">
        <v>213.22658999999999</v>
      </c>
      <c r="P100" s="68">
        <v>224.76282</v>
      </c>
      <c r="Q100" s="70">
        <v>238.59732</v>
      </c>
      <c r="R100" s="68">
        <v>426.40390000000002</v>
      </c>
      <c r="S100" s="68">
        <v>445.67779999999999</v>
      </c>
      <c r="T100" s="68">
        <v>466.89749999999998</v>
      </c>
      <c r="U100" s="68">
        <v>507.11900000000003</v>
      </c>
      <c r="V100" s="68">
        <v>545.93340000000001</v>
      </c>
      <c r="W100" s="68">
        <v>560.28530000000001</v>
      </c>
      <c r="X100" s="68">
        <v>619.91489999999999</v>
      </c>
    </row>
    <row r="101" spans="2:24" ht="15.6" customHeight="1">
      <c r="B101" s="65" t="s">
        <v>318</v>
      </c>
      <c r="C101" s="68">
        <v>11.5624</v>
      </c>
      <c r="D101" s="68">
        <v>12.0107</v>
      </c>
      <c r="E101" s="68">
        <v>12.785399999999999</v>
      </c>
      <c r="F101" s="68">
        <v>12.9886</v>
      </c>
      <c r="G101" s="68">
        <v>13.6167</v>
      </c>
      <c r="H101" s="68">
        <v>13.7689</v>
      </c>
      <c r="I101" s="68">
        <v>14.2904</v>
      </c>
      <c r="J101" s="68">
        <v>15.2194</v>
      </c>
      <c r="K101" s="68">
        <v>16.539300000000001</v>
      </c>
      <c r="L101" s="70">
        <v>17.3338</v>
      </c>
      <c r="M101" s="68">
        <v>31.210599999999999</v>
      </c>
      <c r="N101" s="68">
        <v>31.895299999999999</v>
      </c>
      <c r="O101" s="68">
        <v>31.546099999999999</v>
      </c>
      <c r="P101" s="68">
        <v>33.316800000000001</v>
      </c>
      <c r="Q101" s="70">
        <v>33.077660000000002</v>
      </c>
      <c r="R101" s="68">
        <v>114.1216</v>
      </c>
      <c r="S101" s="68">
        <v>111.29089999999999</v>
      </c>
      <c r="T101" s="68">
        <v>114.4024</v>
      </c>
      <c r="U101" s="68">
        <v>115.05840000000001</v>
      </c>
      <c r="V101" s="68">
        <v>115.553</v>
      </c>
      <c r="W101" s="68">
        <v>112.83710000000001</v>
      </c>
      <c r="X101" s="68">
        <v>116.6691</v>
      </c>
    </row>
    <row r="102" spans="2:24" ht="15.6" customHeight="1">
      <c r="B102" s="65" t="s">
        <v>296</v>
      </c>
      <c r="C102" s="68">
        <v>35.649000000000001</v>
      </c>
      <c r="D102" s="68">
        <v>39.779899999999998</v>
      </c>
      <c r="E102" s="68">
        <v>48.926400000000001</v>
      </c>
      <c r="F102" s="68">
        <v>74.765900000000002</v>
      </c>
      <c r="G102" s="68">
        <v>70.096400000000003</v>
      </c>
      <c r="H102" s="68">
        <v>81.4084</v>
      </c>
      <c r="I102" s="68">
        <v>84.753399999999999</v>
      </c>
      <c r="J102" s="68">
        <v>90.895399999999995</v>
      </c>
      <c r="K102" s="68">
        <v>78.397099999999995</v>
      </c>
      <c r="L102" s="70">
        <v>51.7166</v>
      </c>
      <c r="M102" s="68">
        <v>250.23070000000001</v>
      </c>
      <c r="N102" s="68">
        <v>307.02229999999997</v>
      </c>
      <c r="O102" s="68">
        <v>568.83744000000002</v>
      </c>
      <c r="P102" s="68">
        <v>614.24350000000004</v>
      </c>
      <c r="Q102" s="70">
        <v>588.02538000000004</v>
      </c>
      <c r="R102" s="68">
        <v>918.31659999999999</v>
      </c>
      <c r="S102" s="68">
        <v>914.72559999999999</v>
      </c>
      <c r="T102" s="68">
        <v>902.62080000000003</v>
      </c>
      <c r="U102" s="68">
        <v>918.5847</v>
      </c>
      <c r="V102" s="68">
        <v>1105.2779</v>
      </c>
      <c r="W102" s="68">
        <v>1069.9673</v>
      </c>
      <c r="X102" s="68">
        <v>720.52099999999996</v>
      </c>
    </row>
    <row r="103" spans="2:24" ht="15.6" customHeight="1">
      <c r="B103" s="65" t="s">
        <v>297</v>
      </c>
      <c r="C103" s="68">
        <v>158.9177</v>
      </c>
      <c r="D103" s="68">
        <v>167.5172</v>
      </c>
      <c r="E103" s="68">
        <v>212.19659999999999</v>
      </c>
      <c r="F103" s="68">
        <v>231.31209999999999</v>
      </c>
      <c r="G103" s="68">
        <v>220.76320000000001</v>
      </c>
      <c r="H103" s="68">
        <v>227.47819999999999</v>
      </c>
      <c r="I103" s="68">
        <v>259.91660000000002</v>
      </c>
      <c r="J103" s="68">
        <v>274.2534</v>
      </c>
      <c r="K103" s="68">
        <v>315.49029999999999</v>
      </c>
      <c r="L103" s="70">
        <v>278.18529999999998</v>
      </c>
      <c r="M103" s="68">
        <v>1199.0072</v>
      </c>
      <c r="N103" s="68">
        <v>1755.3616</v>
      </c>
      <c r="O103" s="68">
        <v>1965.5568599999999</v>
      </c>
      <c r="P103" s="68">
        <v>2139.6</v>
      </c>
      <c r="Q103" s="70">
        <v>2191.3088200000002</v>
      </c>
      <c r="R103" s="68">
        <v>2664.7723999999998</v>
      </c>
      <c r="S103" s="68">
        <v>2659.9744999999998</v>
      </c>
      <c r="T103" s="68">
        <v>2876.8924999999999</v>
      </c>
      <c r="U103" s="68">
        <v>2880.9931000000001</v>
      </c>
      <c r="V103" s="68">
        <v>3195.4580000000001</v>
      </c>
      <c r="W103" s="68">
        <v>2797.2637</v>
      </c>
      <c r="X103" s="68">
        <v>3058.6271000000002</v>
      </c>
    </row>
    <row r="104" spans="2:24" ht="15.6" customHeight="1">
      <c r="B104" s="65" t="s">
        <v>298</v>
      </c>
      <c r="C104" s="68">
        <v>125.4709</v>
      </c>
      <c r="D104" s="68">
        <v>142.41229999999999</v>
      </c>
      <c r="E104" s="68">
        <v>168.53389999999999</v>
      </c>
      <c r="F104" s="68">
        <v>192.10910000000001</v>
      </c>
      <c r="G104" s="68">
        <v>208.46209999999999</v>
      </c>
      <c r="H104" s="68">
        <v>256.72640000000001</v>
      </c>
      <c r="I104" s="68">
        <v>285.05529999999999</v>
      </c>
      <c r="J104" s="68">
        <v>356.81959999999998</v>
      </c>
      <c r="K104" s="68">
        <v>425.54070000000002</v>
      </c>
      <c r="L104" s="70">
        <v>459.40440000000001</v>
      </c>
      <c r="M104" s="68">
        <v>677.90620000000001</v>
      </c>
      <c r="N104" s="68">
        <v>779.95929999999998</v>
      </c>
      <c r="O104" s="68">
        <v>843.16827999999998</v>
      </c>
      <c r="P104" s="68">
        <v>830.98559999999998</v>
      </c>
      <c r="Q104" s="70">
        <v>953.87316999999996</v>
      </c>
      <c r="R104" s="68">
        <v>1202.3590999999999</v>
      </c>
      <c r="S104" s="68">
        <v>1280.6032</v>
      </c>
      <c r="T104" s="68">
        <v>1292.9945</v>
      </c>
      <c r="U104" s="68">
        <v>1481.8877</v>
      </c>
      <c r="V104" s="68">
        <v>1546.7463</v>
      </c>
      <c r="W104" s="68">
        <v>1264.6134</v>
      </c>
      <c r="X104" s="68">
        <v>1053.4875999999999</v>
      </c>
    </row>
    <row r="105" spans="2:24" ht="15.6" customHeight="1">
      <c r="B105" s="65" t="s">
        <v>299</v>
      </c>
      <c r="C105" s="68">
        <v>15.2438</v>
      </c>
      <c r="D105" s="68">
        <v>14.161</v>
      </c>
      <c r="E105" s="68">
        <v>14.8009</v>
      </c>
      <c r="F105" s="68">
        <v>14.7082</v>
      </c>
      <c r="G105" s="68">
        <v>16.4907</v>
      </c>
      <c r="H105" s="68">
        <v>19.341699999999999</v>
      </c>
      <c r="I105" s="68">
        <v>21.051600000000001</v>
      </c>
      <c r="J105" s="68">
        <v>24.150300000000001</v>
      </c>
      <c r="K105" s="68">
        <v>25.5398</v>
      </c>
      <c r="L105" s="70">
        <v>24.6694</v>
      </c>
      <c r="M105" s="68">
        <v>52.631</v>
      </c>
      <c r="N105" s="68">
        <v>66.691100000000006</v>
      </c>
      <c r="O105" s="68">
        <v>75.799719999999994</v>
      </c>
      <c r="P105" s="68">
        <v>79.564599999999999</v>
      </c>
      <c r="Q105" s="70">
        <v>70.932810000000003</v>
      </c>
      <c r="R105" s="68">
        <v>220.58629999999999</v>
      </c>
      <c r="S105" s="68">
        <v>257.9117</v>
      </c>
      <c r="T105" s="68">
        <v>268.61</v>
      </c>
      <c r="U105" s="68">
        <v>314.11439999999999</v>
      </c>
      <c r="V105" s="68">
        <v>343.90370000000001</v>
      </c>
      <c r="W105" s="68">
        <v>262.36450000000002</v>
      </c>
      <c r="X105" s="68">
        <v>284.95490000000001</v>
      </c>
    </row>
    <row r="106" spans="2:24" ht="15.6" customHeight="1">
      <c r="B106" s="65" t="s">
        <v>300</v>
      </c>
      <c r="C106" s="68">
        <v>47.486199999999997</v>
      </c>
      <c r="D106" s="68">
        <v>54.125700000000002</v>
      </c>
      <c r="E106" s="68">
        <v>64.1511</v>
      </c>
      <c r="F106" s="68">
        <v>72.783100000000005</v>
      </c>
      <c r="G106" s="68">
        <v>78.963800000000006</v>
      </c>
      <c r="H106" s="68">
        <v>96.261099999999999</v>
      </c>
      <c r="I106" s="68">
        <v>106.6024</v>
      </c>
      <c r="J106" s="68">
        <v>132.43969999999999</v>
      </c>
      <c r="K106" s="68">
        <v>157.64009999999999</v>
      </c>
      <c r="L106" s="70">
        <v>169.46969999999999</v>
      </c>
      <c r="M106" s="68">
        <v>255.69120000000001</v>
      </c>
      <c r="N106" s="68">
        <v>270.47089999999997</v>
      </c>
      <c r="O106" s="68">
        <v>314.31153999999998</v>
      </c>
      <c r="P106" s="68">
        <v>361.09620000000001</v>
      </c>
      <c r="Q106" s="70">
        <v>378.22077000000002</v>
      </c>
      <c r="R106" s="68">
        <v>476.92950000000002</v>
      </c>
      <c r="S106" s="68">
        <v>482.02969999999999</v>
      </c>
      <c r="T106" s="68">
        <v>460.33670000000001</v>
      </c>
      <c r="U106" s="68">
        <v>515.89610000000005</v>
      </c>
      <c r="V106" s="68">
        <v>578.49400000000003</v>
      </c>
      <c r="W106" s="68">
        <v>608.66079999999999</v>
      </c>
      <c r="X106" s="68">
        <v>683.13009999999997</v>
      </c>
    </row>
    <row r="107" spans="2:24" ht="15.6" customHeight="1">
      <c r="B107" s="65" t="s">
        <v>302</v>
      </c>
      <c r="C107" s="68">
        <v>44.342100000000002</v>
      </c>
      <c r="D107" s="68">
        <v>53.777099999999997</v>
      </c>
      <c r="E107" s="68">
        <v>60.867699999999999</v>
      </c>
      <c r="F107" s="68">
        <v>87.564800000000005</v>
      </c>
      <c r="G107" s="68">
        <v>104.4829</v>
      </c>
      <c r="H107" s="68">
        <v>112.2788</v>
      </c>
      <c r="I107" s="68">
        <v>108.8566</v>
      </c>
      <c r="J107" s="68">
        <v>130.03819999999999</v>
      </c>
      <c r="K107" s="68">
        <v>169.61089999999999</v>
      </c>
      <c r="L107" s="70">
        <v>143.09289999999999</v>
      </c>
      <c r="M107" s="68">
        <v>239.60720000000001</v>
      </c>
      <c r="N107" s="68">
        <v>357.44209999999998</v>
      </c>
      <c r="O107" s="68">
        <v>509.02077000000003</v>
      </c>
      <c r="P107" s="68">
        <v>666.03110000000004</v>
      </c>
      <c r="Q107" s="70">
        <v>883.26379999999995</v>
      </c>
      <c r="R107" s="68">
        <v>823.23820000000001</v>
      </c>
      <c r="S107" s="68">
        <v>886.60310000000004</v>
      </c>
      <c r="T107" s="68">
        <v>1060.9522999999999</v>
      </c>
      <c r="U107" s="68">
        <v>1206.6604</v>
      </c>
      <c r="V107" s="68">
        <v>1275.1581000000001</v>
      </c>
      <c r="W107" s="68">
        <v>1292.8701000000001</v>
      </c>
      <c r="X107" s="68">
        <v>1386.5418999999999</v>
      </c>
    </row>
    <row r="108" spans="2:24" ht="15.6" customHeight="1">
      <c r="B108" s="65" t="s">
        <v>303</v>
      </c>
      <c r="C108" s="68">
        <v>134.3509</v>
      </c>
      <c r="D108" s="68">
        <v>138.29069999999999</v>
      </c>
      <c r="E108" s="68">
        <v>144.63210000000001</v>
      </c>
      <c r="F108" s="68">
        <v>150.7569</v>
      </c>
      <c r="G108" s="68">
        <v>155.5521</v>
      </c>
      <c r="H108" s="68">
        <v>160.52269999999999</v>
      </c>
      <c r="I108" s="68">
        <v>166.9871</v>
      </c>
      <c r="J108" s="68">
        <v>166.50059999999999</v>
      </c>
      <c r="K108" s="68">
        <v>180.33439999999999</v>
      </c>
      <c r="L108" s="70">
        <v>195.5026</v>
      </c>
      <c r="M108" s="68">
        <v>687.69759999999997</v>
      </c>
      <c r="N108" s="68">
        <v>704.00289999999995</v>
      </c>
      <c r="O108" s="68">
        <v>718.01260000000002</v>
      </c>
      <c r="P108" s="68">
        <v>742.1146</v>
      </c>
      <c r="Q108" s="70">
        <v>769.50615000000005</v>
      </c>
      <c r="R108" s="68">
        <v>1602.1869999999999</v>
      </c>
      <c r="S108" s="68">
        <v>1645.5050000000001</v>
      </c>
      <c r="T108" s="68">
        <v>1824.6777999999999</v>
      </c>
      <c r="U108" s="68">
        <v>1880.8639000000001</v>
      </c>
      <c r="V108" s="68">
        <v>1826.2493999999999</v>
      </c>
      <c r="W108" s="68">
        <v>1797.5391</v>
      </c>
      <c r="X108" s="68">
        <v>1868.1431</v>
      </c>
    </row>
    <row r="109" spans="2:24" ht="15.6" customHeight="1">
      <c r="B109" s="65" t="s">
        <v>319</v>
      </c>
      <c r="C109" s="68">
        <v>6.8032000000000004</v>
      </c>
      <c r="D109" s="68">
        <v>7.3955000000000002</v>
      </c>
      <c r="E109" s="68">
        <v>10.1158</v>
      </c>
      <c r="F109" s="68">
        <v>12.6591</v>
      </c>
      <c r="G109" s="68">
        <v>12.8049</v>
      </c>
      <c r="H109" s="68">
        <v>18.0245</v>
      </c>
      <c r="I109" s="68">
        <v>19.152100000000001</v>
      </c>
      <c r="J109" s="68">
        <v>16.8354</v>
      </c>
      <c r="K109" s="68">
        <v>27.3553</v>
      </c>
      <c r="L109" s="70">
        <v>30.3918</v>
      </c>
      <c r="M109" s="68">
        <v>132.32730000000001</v>
      </c>
      <c r="N109" s="68">
        <v>133.82470000000001</v>
      </c>
      <c r="O109" s="68">
        <v>135.34009</v>
      </c>
      <c r="P109" s="68">
        <v>146.01339999999999</v>
      </c>
      <c r="Q109" s="70">
        <v>163.99324999999999</v>
      </c>
      <c r="R109" s="68">
        <v>386.67110000000002</v>
      </c>
      <c r="S109" s="68">
        <v>360.8261</v>
      </c>
      <c r="T109" s="68">
        <v>368.16719999999998</v>
      </c>
      <c r="U109" s="68">
        <v>370.04649999999998</v>
      </c>
      <c r="V109" s="68">
        <v>438.28410000000002</v>
      </c>
      <c r="W109" s="68">
        <v>414.22559999999999</v>
      </c>
      <c r="X109" s="68">
        <v>427.2054</v>
      </c>
    </row>
    <row r="110" spans="2:24" ht="15.6" customHeight="1">
      <c r="B110" s="65" t="s">
        <v>320</v>
      </c>
      <c r="C110" s="68">
        <v>14.721</v>
      </c>
      <c r="D110" s="68">
        <v>16.529699999999998</v>
      </c>
      <c r="E110" s="68">
        <v>20.750599999999999</v>
      </c>
      <c r="F110" s="68">
        <v>24.677499999999998</v>
      </c>
      <c r="G110" s="68">
        <v>26.099699999999999</v>
      </c>
      <c r="H110" s="68">
        <v>34.071100000000001</v>
      </c>
      <c r="I110" s="68">
        <v>37.174799999999998</v>
      </c>
      <c r="J110" s="68">
        <v>41.049399999999999</v>
      </c>
      <c r="K110" s="68">
        <v>54.818800000000003</v>
      </c>
      <c r="L110" s="70">
        <v>59.911000000000001</v>
      </c>
      <c r="M110" s="68">
        <v>81.131399999999999</v>
      </c>
      <c r="N110" s="68">
        <v>82.570599999999999</v>
      </c>
      <c r="O110" s="68">
        <v>84.320250000000001</v>
      </c>
      <c r="P110" s="68">
        <v>87.608739999999997</v>
      </c>
      <c r="Q110" s="70">
        <v>88.427760000000006</v>
      </c>
      <c r="R110" s="68">
        <v>145.94579999999999</v>
      </c>
      <c r="S110" s="68">
        <v>172.91730000000001</v>
      </c>
      <c r="T110" s="68">
        <v>175.5067</v>
      </c>
      <c r="U110" s="68">
        <v>175.58869999999999</v>
      </c>
      <c r="V110" s="68">
        <v>192.49379999999999</v>
      </c>
      <c r="W110" s="68">
        <v>179.40549999999999</v>
      </c>
      <c r="X110" s="68">
        <v>192.0753</v>
      </c>
    </row>
    <row r="111" spans="2:24" ht="15.6" customHeight="1">
      <c r="B111" s="65" t="s">
        <v>321</v>
      </c>
      <c r="C111" s="68">
        <v>68.499600000000001</v>
      </c>
      <c r="D111" s="68">
        <v>64.260599999999997</v>
      </c>
      <c r="E111" s="68">
        <v>64.892499999999998</v>
      </c>
      <c r="F111" s="68">
        <v>63.3446</v>
      </c>
      <c r="G111" s="68">
        <v>64.612799999999993</v>
      </c>
      <c r="H111" s="68">
        <v>66.923100000000005</v>
      </c>
      <c r="I111" s="68">
        <v>66.605599999999995</v>
      </c>
      <c r="J111" s="68">
        <v>68.844999999999999</v>
      </c>
      <c r="K111" s="68">
        <v>70.979799999999997</v>
      </c>
      <c r="L111" s="70">
        <v>75.5886</v>
      </c>
      <c r="M111" s="68">
        <v>425.3503</v>
      </c>
      <c r="N111" s="68">
        <v>387.4941</v>
      </c>
      <c r="O111" s="68">
        <v>408.03133000000003</v>
      </c>
      <c r="P111" s="68">
        <v>423.60009000000002</v>
      </c>
      <c r="Q111" s="70">
        <v>434.27629000000002</v>
      </c>
      <c r="R111" s="68">
        <v>1344.3262999999999</v>
      </c>
      <c r="S111" s="68">
        <v>1406.1958</v>
      </c>
      <c r="T111" s="68">
        <v>1537.1763000000001</v>
      </c>
      <c r="U111" s="68">
        <v>1561.8264999999999</v>
      </c>
      <c r="V111" s="68">
        <v>1647.8661</v>
      </c>
      <c r="W111" s="68">
        <v>1610.2754</v>
      </c>
      <c r="X111" s="68">
        <v>1663.8379</v>
      </c>
    </row>
    <row r="112" spans="2:24" ht="15.6" customHeight="1">
      <c r="B112" s="65" t="s">
        <v>322</v>
      </c>
      <c r="C112" s="68">
        <v>101.5134</v>
      </c>
      <c r="D112" s="68">
        <v>103.4867</v>
      </c>
      <c r="E112" s="68">
        <v>107.96129999999999</v>
      </c>
      <c r="F112" s="68">
        <v>100.5051</v>
      </c>
      <c r="G112" s="68">
        <v>90.900599999999997</v>
      </c>
      <c r="H112" s="68">
        <v>86.528599999999997</v>
      </c>
      <c r="I112" s="68">
        <v>89.529700000000005</v>
      </c>
      <c r="J112" s="68">
        <v>90.357500000000002</v>
      </c>
      <c r="K112" s="68">
        <v>96.087400000000002</v>
      </c>
      <c r="L112" s="70">
        <v>100.1688</v>
      </c>
      <c r="M112" s="68">
        <v>379.84530000000001</v>
      </c>
      <c r="N112" s="68">
        <v>383.02839999999998</v>
      </c>
      <c r="O112" s="68">
        <v>387.34971999999999</v>
      </c>
      <c r="P112" s="68">
        <v>392.36149</v>
      </c>
      <c r="Q112" s="70">
        <v>398.55989</v>
      </c>
      <c r="R112" s="68">
        <v>998.49170000000004</v>
      </c>
      <c r="S112" s="68">
        <v>998.81410000000005</v>
      </c>
      <c r="T112" s="68">
        <v>1027.9736</v>
      </c>
      <c r="U112" s="68">
        <v>1064.6398999999999</v>
      </c>
      <c r="V112" s="68">
        <v>1130.1946</v>
      </c>
      <c r="W112" s="68">
        <v>1094.4563000000001</v>
      </c>
      <c r="X112" s="68">
        <v>1091.3788</v>
      </c>
    </row>
    <row r="113" spans="2:24" ht="15.6" customHeight="1">
      <c r="B113" s="65" t="s">
        <v>323</v>
      </c>
      <c r="C113" s="68">
        <v>35.4557</v>
      </c>
      <c r="D113" s="68">
        <v>36.350099999999998</v>
      </c>
      <c r="E113" s="68">
        <v>37.341999999999999</v>
      </c>
      <c r="F113" s="68">
        <v>36.0242</v>
      </c>
      <c r="G113" s="68">
        <v>36.359499999999997</v>
      </c>
      <c r="H113" s="68">
        <v>37.5169</v>
      </c>
      <c r="I113" s="68">
        <v>40.641100000000002</v>
      </c>
      <c r="J113" s="68">
        <v>44.476199999999999</v>
      </c>
      <c r="K113" s="68">
        <v>46.581000000000003</v>
      </c>
      <c r="L113" s="70">
        <v>47.910299999999999</v>
      </c>
      <c r="M113" s="68">
        <v>167.22790000000001</v>
      </c>
      <c r="N113" s="68">
        <v>151.61750000000001</v>
      </c>
      <c r="O113" s="68">
        <v>154.85613000000001</v>
      </c>
      <c r="P113" s="68">
        <v>166.6069</v>
      </c>
      <c r="Q113" s="70">
        <v>182.26176000000001</v>
      </c>
      <c r="R113" s="68">
        <v>466.11430000000001</v>
      </c>
      <c r="S113" s="68">
        <v>449.31689999999998</v>
      </c>
      <c r="T113" s="68">
        <v>460.69130000000001</v>
      </c>
      <c r="U113" s="68">
        <v>492.78859999999997</v>
      </c>
      <c r="V113" s="68">
        <v>548.76599999999996</v>
      </c>
      <c r="W113" s="68">
        <v>580.56389999999999</v>
      </c>
      <c r="X113" s="68">
        <v>653.09580000000005</v>
      </c>
    </row>
    <row r="114" spans="2:24" ht="15.6" customHeight="1">
      <c r="B114" s="65" t="s">
        <v>324</v>
      </c>
      <c r="C114" s="68">
        <v>4.0625999999999998</v>
      </c>
      <c r="D114" s="68">
        <v>5.1383000000000001</v>
      </c>
      <c r="E114" s="68">
        <v>6.3785999999999996</v>
      </c>
      <c r="F114" s="68">
        <v>6.6603000000000003</v>
      </c>
      <c r="G114" s="68">
        <v>7.4325999999999999</v>
      </c>
      <c r="H114" s="68">
        <v>7.7445000000000004</v>
      </c>
      <c r="I114" s="68">
        <v>8.1341000000000001</v>
      </c>
      <c r="J114" s="68">
        <v>8.6607000000000003</v>
      </c>
      <c r="K114" s="68">
        <v>9.8819999999999997</v>
      </c>
      <c r="L114" s="70">
        <v>9.3149999999999995</v>
      </c>
      <c r="M114" s="68">
        <v>32.037100000000002</v>
      </c>
      <c r="N114" s="68">
        <v>28.320799999999998</v>
      </c>
      <c r="O114" s="68">
        <v>28.904730000000001</v>
      </c>
      <c r="P114" s="68">
        <v>30.302299999999999</v>
      </c>
      <c r="Q114" s="70">
        <v>30.36027</v>
      </c>
      <c r="R114" s="68">
        <v>94.409800000000004</v>
      </c>
      <c r="S114" s="68">
        <v>95.043099999999995</v>
      </c>
      <c r="T114" s="68">
        <v>103.6367</v>
      </c>
      <c r="U114" s="68">
        <v>105.779</v>
      </c>
      <c r="V114" s="68">
        <v>111.0772</v>
      </c>
      <c r="W114" s="68">
        <v>109.717</v>
      </c>
      <c r="X114" s="68">
        <v>113.65179999999999</v>
      </c>
    </row>
    <row r="115" spans="2:24" ht="15.6" customHeight="1">
      <c r="B115" s="65" t="s">
        <v>325</v>
      </c>
      <c r="C115" s="68">
        <v>8.2756000000000007</v>
      </c>
      <c r="D115" s="68">
        <v>10.461499999999999</v>
      </c>
      <c r="E115" s="68">
        <v>12.987399999999999</v>
      </c>
      <c r="F115" s="68">
        <v>13.5625</v>
      </c>
      <c r="G115" s="68">
        <v>15.129300000000001</v>
      </c>
      <c r="H115" s="68">
        <v>15.7637</v>
      </c>
      <c r="I115" s="68">
        <v>16.560099999999998</v>
      </c>
      <c r="J115" s="68">
        <v>17.631799999999998</v>
      </c>
      <c r="K115" s="68">
        <v>20.118500000000001</v>
      </c>
      <c r="L115" s="70">
        <v>18.961200000000002</v>
      </c>
      <c r="M115" s="68">
        <v>44.442700000000002</v>
      </c>
      <c r="N115" s="68">
        <v>52.414700000000003</v>
      </c>
      <c r="O115" s="68">
        <v>57.562899999999999</v>
      </c>
      <c r="P115" s="68">
        <v>62.043199999999999</v>
      </c>
      <c r="Q115" s="70">
        <v>59.490119999999997</v>
      </c>
      <c r="R115" s="68">
        <v>144.17189999999999</v>
      </c>
      <c r="S115" s="68">
        <v>162.37889999999999</v>
      </c>
      <c r="T115" s="68">
        <v>171.58019999999999</v>
      </c>
      <c r="U115" s="68">
        <v>165.59020000000001</v>
      </c>
      <c r="V115" s="68">
        <v>159.5847</v>
      </c>
      <c r="W115" s="68">
        <v>134.47980000000001</v>
      </c>
      <c r="X115" s="68">
        <v>138.3817</v>
      </c>
    </row>
    <row r="116" spans="2:24" ht="15.6" customHeight="1">
      <c r="B116" s="65" t="s">
        <v>326</v>
      </c>
      <c r="C116" s="68">
        <v>177.79830000000001</v>
      </c>
      <c r="D116" s="68">
        <v>228.42339999999999</v>
      </c>
      <c r="E116" s="68">
        <v>254.0521</v>
      </c>
      <c r="F116" s="68">
        <v>268.30180000000001</v>
      </c>
      <c r="G116" s="68">
        <v>308.18740000000003</v>
      </c>
      <c r="H116" s="68">
        <v>311.73790000000002</v>
      </c>
      <c r="I116" s="68">
        <v>383.35989999999998</v>
      </c>
      <c r="J116" s="68">
        <v>409.52929999999998</v>
      </c>
      <c r="K116" s="68">
        <v>480.1542</v>
      </c>
      <c r="L116" s="70">
        <v>393.95409999999998</v>
      </c>
      <c r="M116" s="68">
        <v>998.36199999999997</v>
      </c>
      <c r="N116" s="68">
        <v>1626.5388</v>
      </c>
      <c r="O116" s="68">
        <v>1744.3847499999999</v>
      </c>
      <c r="P116" s="68">
        <v>1938.7511999999999</v>
      </c>
      <c r="Q116" s="70">
        <v>1781.71234</v>
      </c>
      <c r="R116" s="68">
        <v>1885.6837</v>
      </c>
      <c r="S116" s="68">
        <v>1934.7618</v>
      </c>
      <c r="T116" s="68">
        <v>2385.4025000000001</v>
      </c>
      <c r="U116" s="68">
        <v>2872.4404</v>
      </c>
      <c r="V116" s="68">
        <v>3148.0702999999999</v>
      </c>
      <c r="W116" s="68">
        <v>2852.8753999999999</v>
      </c>
      <c r="X116" s="68">
        <v>3201.8514</v>
      </c>
    </row>
    <row r="117" spans="2:24" ht="15.6" customHeight="1">
      <c r="B117" s="65" t="s">
        <v>327</v>
      </c>
      <c r="C117" s="68">
        <v>-10.1595</v>
      </c>
      <c r="D117" s="68">
        <v>-3.6234999999999999</v>
      </c>
      <c r="E117" s="68">
        <v>-7.7190000000000003</v>
      </c>
      <c r="F117" s="68">
        <v>-18.478400000000001</v>
      </c>
      <c r="G117" s="68">
        <v>-15.739599999999999</v>
      </c>
      <c r="H117" s="68">
        <v>-62.420200000000001</v>
      </c>
      <c r="I117" s="68">
        <v>-41.259700000000002</v>
      </c>
      <c r="J117" s="68">
        <v>-83.837299999999999</v>
      </c>
      <c r="K117" s="68">
        <v>-122.13500000000001</v>
      </c>
      <c r="L117" s="70">
        <v>-167.2039</v>
      </c>
      <c r="M117" s="68">
        <v>-786.91426000000001</v>
      </c>
      <c r="N117" s="68">
        <v>-943.00599</v>
      </c>
      <c r="O117" s="68">
        <v>-992.66679999999997</v>
      </c>
      <c r="P117" s="68">
        <v>-810.49356</v>
      </c>
      <c r="Q117" s="70">
        <v>-1258.65344</v>
      </c>
      <c r="R117" s="68">
        <v>-1906.1498999999999</v>
      </c>
      <c r="S117" s="68">
        <v>-1914.4302</v>
      </c>
      <c r="T117" s="68">
        <v>-3439.3919000000001</v>
      </c>
      <c r="U117" s="68">
        <v>-2477.3914</v>
      </c>
      <c r="V117" s="68">
        <v>-3090.3914</v>
      </c>
      <c r="W117" s="68">
        <v>-2522.7116999999998</v>
      </c>
      <c r="X117" s="68">
        <v>-3718.7127999999998</v>
      </c>
    </row>
    <row r="118" spans="2:24" ht="15.6" customHeight="1">
      <c r="B118" s="65" t="s">
        <v>328</v>
      </c>
      <c r="C118" s="68">
        <v>2211.5308</v>
      </c>
      <c r="D118" s="68">
        <v>2283.6668</v>
      </c>
      <c r="E118" s="68">
        <v>2387.8283000000001</v>
      </c>
      <c r="F118" s="68">
        <v>2544.8681999999999</v>
      </c>
      <c r="G118" s="68">
        <v>2819.973</v>
      </c>
      <c r="H118" s="68">
        <v>2978.9854999999998</v>
      </c>
      <c r="I118" s="68">
        <v>3260.3759</v>
      </c>
      <c r="J118" s="68">
        <v>3556.1504</v>
      </c>
      <c r="K118" s="68">
        <v>3841.8249999999998</v>
      </c>
      <c r="L118" s="70">
        <v>3746.4693000000002</v>
      </c>
      <c r="M118" s="68">
        <v>8969.6741399999992</v>
      </c>
      <c r="N118" s="68">
        <v>10500.572410000001</v>
      </c>
      <c r="O118" s="68">
        <v>11860.73985</v>
      </c>
      <c r="P118" s="68">
        <v>13540.19565</v>
      </c>
      <c r="Q118" s="70">
        <v>14223.61997</v>
      </c>
      <c r="R118" s="68">
        <v>20988.631000000001</v>
      </c>
      <c r="S118" s="68">
        <v>21321.4336</v>
      </c>
      <c r="T118" s="68">
        <v>21106.248800000001</v>
      </c>
      <c r="U118" s="68">
        <v>23969.279900000001</v>
      </c>
      <c r="V118" s="68">
        <v>24837.886999999999</v>
      </c>
      <c r="W118" s="68">
        <v>24132.665000000001</v>
      </c>
      <c r="X118" s="68">
        <v>23315.439299999998</v>
      </c>
    </row>
    <row r="120" spans="2:24" ht="15.6" customHeight="1">
      <c r="B120" s="67" t="s">
        <v>362</v>
      </c>
      <c r="C120" s="66"/>
      <c r="D120" s="66"/>
      <c r="E120" s="66"/>
      <c r="F120" s="66"/>
      <c r="G120" s="66"/>
      <c r="H120" s="66"/>
      <c r="I120" s="66"/>
      <c r="J120" s="66"/>
      <c r="K120" s="66"/>
      <c r="L120" s="66"/>
      <c r="M120" s="66"/>
      <c r="N120" s="66"/>
      <c r="O120" s="66"/>
      <c r="P120" s="66"/>
      <c r="Q120" s="66"/>
      <c r="R120" s="66"/>
      <c r="S120" s="66"/>
      <c r="T120" s="66"/>
      <c r="U120" s="66"/>
      <c r="V120" s="66"/>
      <c r="W120" s="66"/>
      <c r="X120" s="66"/>
    </row>
    <row r="121" spans="2:24" ht="15.6" customHeight="1">
      <c r="B121" s="65" t="s">
        <v>363</v>
      </c>
      <c r="C121" s="68">
        <v>1.1460600000000001</v>
      </c>
      <c r="D121" s="68">
        <v>2.9527100000000002</v>
      </c>
      <c r="E121" s="68">
        <v>4.7329800000000004</v>
      </c>
      <c r="F121" s="68">
        <v>7.0046299999999997</v>
      </c>
      <c r="G121" s="68">
        <v>10.62541</v>
      </c>
      <c r="H121" s="68">
        <v>7.2536699999999996</v>
      </c>
      <c r="I121" s="68">
        <v>8.5562400000000007</v>
      </c>
      <c r="J121" s="68">
        <v>10.248010000000001</v>
      </c>
      <c r="K121" s="68">
        <v>8.9003700000000006</v>
      </c>
      <c r="L121" s="70">
        <v>-1.2685999999999999</v>
      </c>
      <c r="M121" s="68" t="s">
        <v>301</v>
      </c>
      <c r="N121" s="68">
        <v>17.290780000000002</v>
      </c>
      <c r="O121" s="68">
        <v>12.31982</v>
      </c>
      <c r="P121" s="68">
        <v>11.64892</v>
      </c>
      <c r="Q121" s="70">
        <v>7.88523</v>
      </c>
      <c r="R121" s="68">
        <v>2.4</v>
      </c>
      <c r="S121" s="68">
        <v>1.4897845119999999</v>
      </c>
      <c r="T121" s="68">
        <v>5.6368763020000001</v>
      </c>
      <c r="U121" s="68">
        <v>7.7448807439999996</v>
      </c>
      <c r="V121" s="68">
        <v>5.6022441660000002</v>
      </c>
      <c r="W121" s="68">
        <v>-4.5577521169999997</v>
      </c>
      <c r="X121" s="68">
        <v>1.421009368</v>
      </c>
    </row>
    <row r="122" spans="2:24" ht="15.6" customHeight="1">
      <c r="B122" s="65" t="s">
        <v>330</v>
      </c>
      <c r="C122" s="68">
        <v>-16.32968</v>
      </c>
      <c r="D122" s="68">
        <v>-19.150279999999999</v>
      </c>
      <c r="E122" s="68">
        <v>-10.9918</v>
      </c>
      <c r="F122" s="68">
        <v>4.7841199999999997</v>
      </c>
      <c r="G122" s="68">
        <v>16.228660000000001</v>
      </c>
      <c r="H122" s="68">
        <v>11.275270000000001</v>
      </c>
      <c r="I122" s="68">
        <v>6.5311000000000003</v>
      </c>
      <c r="J122" s="68">
        <v>14.4413</v>
      </c>
      <c r="K122" s="68">
        <v>4.6726099999999997</v>
      </c>
      <c r="L122" s="70">
        <v>3.6333799999999998</v>
      </c>
      <c r="M122" s="68" t="s">
        <v>301</v>
      </c>
      <c r="N122" s="68">
        <v>-0.31657000000000002</v>
      </c>
      <c r="O122" s="68">
        <v>21.051269999999999</v>
      </c>
      <c r="P122" s="68">
        <v>19.177710000000001</v>
      </c>
      <c r="Q122" s="70">
        <v>13.68094</v>
      </c>
      <c r="R122" s="68">
        <v>10.7</v>
      </c>
      <c r="S122" s="68">
        <v>5.4001785130000002</v>
      </c>
      <c r="T122" s="68">
        <v>-0.29157265799999998</v>
      </c>
      <c r="U122" s="68">
        <v>6.5083010479999999</v>
      </c>
      <c r="V122" s="68">
        <v>5.2496908920000003</v>
      </c>
      <c r="W122" s="68">
        <v>5.8256935580000002</v>
      </c>
      <c r="X122" s="68">
        <v>-5.5114918639999999</v>
      </c>
    </row>
    <row r="123" spans="2:24" ht="15.6" customHeight="1">
      <c r="B123" s="65" t="s">
        <v>331</v>
      </c>
      <c r="C123" s="68">
        <v>1.4867300000000001</v>
      </c>
      <c r="D123" s="68">
        <v>12.769410000000001</v>
      </c>
      <c r="E123" s="68">
        <v>3.4585400000000002</v>
      </c>
      <c r="F123" s="68">
        <v>6.6405200000000004</v>
      </c>
      <c r="G123" s="68">
        <v>15.25723</v>
      </c>
      <c r="H123" s="68">
        <v>4.2181499999999996</v>
      </c>
      <c r="I123" s="68">
        <v>6.2928699999999997</v>
      </c>
      <c r="J123" s="68">
        <v>7.0208000000000004</v>
      </c>
      <c r="K123" s="68">
        <v>-0.78939999999999999</v>
      </c>
      <c r="L123" s="70">
        <v>-0.41219</v>
      </c>
      <c r="M123" s="68" t="s">
        <v>301</v>
      </c>
      <c r="N123" s="68">
        <v>8.7735000000000003</v>
      </c>
      <c r="O123" s="68">
        <v>14.83878</v>
      </c>
      <c r="P123" s="68">
        <v>14.641540000000001</v>
      </c>
      <c r="Q123" s="70">
        <v>12.653840000000001</v>
      </c>
      <c r="R123" s="68">
        <v>9.9</v>
      </c>
      <c r="S123" s="68">
        <v>-2.3557772799999999</v>
      </c>
      <c r="T123" s="68">
        <v>1.390472758</v>
      </c>
      <c r="U123" s="68">
        <v>8.4838346419999997</v>
      </c>
      <c r="V123" s="68">
        <v>3.0836129030000001</v>
      </c>
      <c r="W123" s="68">
        <v>-4.3949952489999999</v>
      </c>
      <c r="X123" s="68">
        <v>-2.8385095250000001</v>
      </c>
    </row>
    <row r="124" spans="2:24" ht="15.6" customHeight="1">
      <c r="B124" s="65" t="s">
        <v>332</v>
      </c>
      <c r="C124" s="68">
        <v>10.509980000000001</v>
      </c>
      <c r="D124" s="68">
        <v>6.3731499999999999</v>
      </c>
      <c r="E124" s="68">
        <v>13.72444</v>
      </c>
      <c r="F124" s="68">
        <v>8.7571399999999997</v>
      </c>
      <c r="G124" s="68">
        <v>3.11788</v>
      </c>
      <c r="H124" s="68">
        <v>9.7419899999999995</v>
      </c>
      <c r="I124" s="68">
        <v>7.6445999999999996</v>
      </c>
      <c r="J124" s="68">
        <v>11.88898</v>
      </c>
      <c r="K124" s="68">
        <v>16.611630000000002</v>
      </c>
      <c r="L124" s="70">
        <v>0.78700999999999999</v>
      </c>
      <c r="M124" s="68" t="s">
        <v>301</v>
      </c>
      <c r="N124" s="68">
        <v>17.790030000000002</v>
      </c>
      <c r="O124" s="68">
        <v>10.266170000000001</v>
      </c>
      <c r="P124" s="68">
        <v>7.8436300000000001</v>
      </c>
      <c r="Q124" s="70">
        <v>7.7766400000000004</v>
      </c>
      <c r="R124" s="68">
        <v>0.6</v>
      </c>
      <c r="S124" s="68">
        <v>2.7238454089999999</v>
      </c>
      <c r="T124" s="68">
        <v>7.1013807419999999</v>
      </c>
      <c r="U124" s="68">
        <v>5.0517611889999996</v>
      </c>
      <c r="V124" s="68">
        <v>6.3650788780000003</v>
      </c>
      <c r="W124" s="68">
        <v>-6.5247259639999999</v>
      </c>
      <c r="X124" s="68">
        <v>3.853610513</v>
      </c>
    </row>
    <row r="126" spans="2:24" ht="15.6" customHeight="1">
      <c r="B126" s="72" t="s">
        <v>364</v>
      </c>
      <c r="C126" s="68">
        <v>2221.6903000000002</v>
      </c>
      <c r="D126" s="68">
        <v>2287.2903000000001</v>
      </c>
      <c r="E126" s="68">
        <v>2395.5473000000002</v>
      </c>
      <c r="F126" s="68">
        <v>2563.3465999999999</v>
      </c>
      <c r="G126" s="68">
        <v>2835.7125999999998</v>
      </c>
      <c r="H126" s="68">
        <v>3041.4056999999998</v>
      </c>
      <c r="I126" s="68">
        <v>3422.222276</v>
      </c>
      <c r="J126" s="68">
        <v>3662.9492489999998</v>
      </c>
      <c r="K126" s="68">
        <v>3979.2801009999998</v>
      </c>
      <c r="L126" s="70">
        <v>3929.1263690000001</v>
      </c>
      <c r="M126" s="68">
        <v>9756.5884389999992</v>
      </c>
      <c r="N126" s="68">
        <v>11467.6636</v>
      </c>
      <c r="O126" s="68">
        <v>12898.920330000001</v>
      </c>
      <c r="P126" s="68">
        <v>14391.38991</v>
      </c>
      <c r="Q126" s="70">
        <v>15554.32813</v>
      </c>
      <c r="R126" s="68">
        <v>22894.780900000002</v>
      </c>
      <c r="S126" s="68">
        <v>23240.859</v>
      </c>
      <c r="T126" s="68">
        <v>24533.720099999999</v>
      </c>
      <c r="U126" s="68">
        <v>26393.886299999998</v>
      </c>
      <c r="V126" s="68">
        <v>27836.818500000001</v>
      </c>
      <c r="W126" s="68">
        <v>26622.722600000001</v>
      </c>
      <c r="X126" s="68">
        <v>26995.440699999999</v>
      </c>
    </row>
    <row r="127" spans="2:24" ht="15.6" customHeight="1">
      <c r="B127" s="65" t="s">
        <v>334</v>
      </c>
      <c r="C127" s="68" t="s">
        <v>301</v>
      </c>
      <c r="D127" s="68" t="s">
        <v>301</v>
      </c>
      <c r="E127" s="68" t="s">
        <v>301</v>
      </c>
      <c r="F127" s="68" t="s">
        <v>301</v>
      </c>
      <c r="G127" s="68" t="s">
        <v>301</v>
      </c>
      <c r="H127" s="68">
        <v>2047.295871</v>
      </c>
      <c r="I127" s="68">
        <v>2277.5795010000002</v>
      </c>
      <c r="J127" s="68">
        <v>2676.067466</v>
      </c>
      <c r="K127" s="68">
        <v>3165.8342510000002</v>
      </c>
      <c r="L127" s="70">
        <v>3071.9119129999999</v>
      </c>
      <c r="M127" s="68">
        <v>6625.2223620000004</v>
      </c>
      <c r="N127" s="68">
        <v>7667.6782000000003</v>
      </c>
      <c r="O127" s="68">
        <v>8762.7051260000007</v>
      </c>
      <c r="P127" s="68">
        <v>10121.642390000001</v>
      </c>
      <c r="Q127" s="70">
        <v>10875.991480000001</v>
      </c>
      <c r="R127" s="68">
        <v>17576.715800000002</v>
      </c>
      <c r="S127" s="68">
        <v>18278.0317</v>
      </c>
      <c r="T127" s="68">
        <v>18807.196</v>
      </c>
      <c r="U127" s="68">
        <v>20612.556799999998</v>
      </c>
      <c r="V127" s="68">
        <v>22060.4058</v>
      </c>
      <c r="W127" s="68">
        <v>23051.178500000002</v>
      </c>
      <c r="X127" s="68">
        <v>22136.188699999999</v>
      </c>
    </row>
    <row r="128" spans="2:24" ht="15.6" customHeight="1">
      <c r="B128" s="65" t="s">
        <v>365</v>
      </c>
      <c r="C128" s="68" t="s">
        <v>301</v>
      </c>
      <c r="D128" s="68" t="s">
        <v>301</v>
      </c>
      <c r="E128" s="68" t="s">
        <v>301</v>
      </c>
      <c r="F128" s="68" t="s">
        <v>301</v>
      </c>
      <c r="G128" s="68" t="s">
        <v>301</v>
      </c>
      <c r="H128" s="68">
        <v>1702.8079560000001</v>
      </c>
      <c r="I128" s="68">
        <v>1914.2991850000001</v>
      </c>
      <c r="J128" s="68">
        <v>2252.4919110000001</v>
      </c>
      <c r="K128" s="68">
        <v>2720.6336139999999</v>
      </c>
      <c r="L128" s="70">
        <v>2653.2480390000001</v>
      </c>
      <c r="M128" s="68">
        <v>5328.1704460000001</v>
      </c>
      <c r="N128" s="68">
        <v>6171.1404419999999</v>
      </c>
      <c r="O128" s="68">
        <v>6989.7706980000003</v>
      </c>
      <c r="P128" s="68">
        <v>8079.9419099999996</v>
      </c>
      <c r="Q128" s="70">
        <v>8585.1797129999995</v>
      </c>
      <c r="R128" s="68">
        <v>14035.488300000001</v>
      </c>
      <c r="S128" s="68">
        <v>14271.8135</v>
      </c>
      <c r="T128" s="68">
        <v>14873.119699999999</v>
      </c>
      <c r="U128" s="68">
        <v>16616.7346</v>
      </c>
      <c r="V128" s="68">
        <v>17596.640299999999</v>
      </c>
      <c r="W128" s="68">
        <v>18001.342199999999</v>
      </c>
      <c r="X128" s="68">
        <v>16815.883000000002</v>
      </c>
    </row>
    <row r="129" spans="2:24" ht="15.6" customHeight="1">
      <c r="B129" s="65" t="s">
        <v>336</v>
      </c>
      <c r="C129" s="68" t="s">
        <v>301</v>
      </c>
      <c r="D129" s="68" t="s">
        <v>301</v>
      </c>
      <c r="E129" s="68" t="s">
        <v>301</v>
      </c>
      <c r="F129" s="68" t="s">
        <v>301</v>
      </c>
      <c r="G129" s="68" t="s">
        <v>301</v>
      </c>
      <c r="H129" s="68"/>
      <c r="I129" s="68"/>
      <c r="J129" s="68"/>
      <c r="K129" s="68"/>
      <c r="L129" s="68"/>
      <c r="M129" s="68">
        <v>59.123717190000001</v>
      </c>
      <c r="N129" s="68">
        <v>68.812158120000007</v>
      </c>
      <c r="O129" s="68">
        <v>61.465024890000002</v>
      </c>
      <c r="P129" s="68">
        <v>59.588741689999999</v>
      </c>
      <c r="Q129" s="70">
        <v>66.945414999999997</v>
      </c>
      <c r="R129" s="68">
        <v>136.3674</v>
      </c>
      <c r="S129" s="68">
        <v>149.62270000000001</v>
      </c>
      <c r="T129" s="68">
        <v>168.13990000000001</v>
      </c>
      <c r="U129" s="68">
        <v>188.98660000000001</v>
      </c>
      <c r="V129" s="68">
        <v>190.46360000000001</v>
      </c>
      <c r="W129" s="68">
        <v>151.85429999999999</v>
      </c>
      <c r="X129" s="68">
        <v>142.86670000000001</v>
      </c>
    </row>
    <row r="130" spans="2:24" ht="15.6" customHeight="1">
      <c r="B130" s="65" t="s">
        <v>337</v>
      </c>
      <c r="C130" s="68" t="s">
        <v>301</v>
      </c>
      <c r="D130" s="68" t="s">
        <v>301</v>
      </c>
      <c r="E130" s="68" t="s">
        <v>301</v>
      </c>
      <c r="F130" s="68" t="s">
        <v>301</v>
      </c>
      <c r="G130" s="68" t="s">
        <v>301</v>
      </c>
      <c r="H130" s="68">
        <v>344.48791440000002</v>
      </c>
      <c r="I130" s="68">
        <v>363.28031579999998</v>
      </c>
      <c r="J130" s="68">
        <v>423.5755547</v>
      </c>
      <c r="K130" s="68">
        <v>445.20063670000002</v>
      </c>
      <c r="L130" s="70">
        <v>418.66387409999999</v>
      </c>
      <c r="M130" s="68">
        <v>1237.9281989999999</v>
      </c>
      <c r="N130" s="68">
        <v>1427.7256</v>
      </c>
      <c r="O130" s="68">
        <v>1711.4694039999999</v>
      </c>
      <c r="P130" s="68">
        <v>1982.111742</v>
      </c>
      <c r="Q130" s="70">
        <v>2223.8663510000001</v>
      </c>
      <c r="R130" s="68">
        <v>3404.8600999999999</v>
      </c>
      <c r="S130" s="68">
        <v>3856.5954999999999</v>
      </c>
      <c r="T130" s="68">
        <v>3765.9364</v>
      </c>
      <c r="U130" s="68">
        <v>3806.8355999999999</v>
      </c>
      <c r="V130" s="68">
        <v>4273.3019000000004</v>
      </c>
      <c r="W130" s="68">
        <v>4897.982</v>
      </c>
      <c r="X130" s="68">
        <v>5177.4390000000003</v>
      </c>
    </row>
    <row r="131" spans="2:24" ht="15.6" customHeight="1">
      <c r="B131" s="65" t="s">
        <v>338</v>
      </c>
      <c r="C131" s="68" t="s">
        <v>301</v>
      </c>
      <c r="D131" s="68" t="s">
        <v>301</v>
      </c>
      <c r="E131" s="68" t="s">
        <v>301</v>
      </c>
      <c r="F131" s="68" t="s">
        <v>301</v>
      </c>
      <c r="G131" s="68" t="s">
        <v>301</v>
      </c>
      <c r="H131" s="68">
        <v>1141.395751</v>
      </c>
      <c r="I131" s="68">
        <v>1312.321261</v>
      </c>
      <c r="J131" s="68">
        <v>1551.7100350000001</v>
      </c>
      <c r="K131" s="68">
        <v>1833.2948630000001</v>
      </c>
      <c r="L131" s="70">
        <v>1286.6034480000001</v>
      </c>
      <c r="M131" s="68">
        <v>4106.2508909999997</v>
      </c>
      <c r="N131" s="68">
        <v>6683.4</v>
      </c>
      <c r="O131" s="68">
        <v>7847.7726000000002</v>
      </c>
      <c r="P131" s="68">
        <v>7953.8363929999996</v>
      </c>
      <c r="Q131" s="70">
        <v>5562.5897919999998</v>
      </c>
      <c r="R131" s="68">
        <v>5612.3918999999996</v>
      </c>
      <c r="S131" s="68">
        <v>5514.0708999999997</v>
      </c>
      <c r="T131" s="68">
        <v>7255.5375999999997</v>
      </c>
      <c r="U131" s="68">
        <v>11037.546399999999</v>
      </c>
      <c r="V131" s="68">
        <v>11057.2528</v>
      </c>
      <c r="W131" s="68">
        <v>6561.3742000000002</v>
      </c>
      <c r="X131" s="68">
        <v>11426.2919</v>
      </c>
    </row>
    <row r="132" spans="2:24" ht="15.6" customHeight="1">
      <c r="B132" s="65" t="s">
        <v>339</v>
      </c>
      <c r="C132" s="68" t="s">
        <v>301</v>
      </c>
      <c r="D132" s="68" t="s">
        <v>301</v>
      </c>
      <c r="E132" s="68" t="s">
        <v>301</v>
      </c>
      <c r="F132" s="68" t="s">
        <v>301</v>
      </c>
      <c r="G132" s="68" t="s">
        <v>301</v>
      </c>
      <c r="H132" s="68">
        <v>849.70878230000005</v>
      </c>
      <c r="I132" s="68">
        <v>1217.430163</v>
      </c>
      <c r="J132" s="68">
        <v>1404.8432809999999</v>
      </c>
      <c r="K132" s="68">
        <v>1543.5598359999999</v>
      </c>
      <c r="L132" s="70">
        <v>1083.570841</v>
      </c>
      <c r="M132" s="68">
        <v>3364.6882129999999</v>
      </c>
      <c r="N132" s="68">
        <v>5591.2142999999996</v>
      </c>
      <c r="O132" s="68">
        <v>6411.4615999999996</v>
      </c>
      <c r="P132" s="68">
        <v>5951.7394979999999</v>
      </c>
      <c r="Q132" s="70">
        <v>4661.8752640000002</v>
      </c>
      <c r="R132" s="68">
        <v>4184.4564</v>
      </c>
      <c r="S132" s="68">
        <v>4507.3431</v>
      </c>
      <c r="T132" s="68">
        <v>5779.1178</v>
      </c>
      <c r="U132" s="68">
        <v>7618.2960000000003</v>
      </c>
      <c r="V132" s="68">
        <v>8684.8160000000007</v>
      </c>
      <c r="W132" s="68">
        <v>6852.5111999999999</v>
      </c>
      <c r="X132" s="68">
        <v>7814.9357</v>
      </c>
    </row>
    <row r="133" spans="2:24" ht="15.6" customHeight="1">
      <c r="B133" s="65" t="s">
        <v>340</v>
      </c>
      <c r="C133" s="68" t="s">
        <v>301</v>
      </c>
      <c r="D133" s="68" t="s">
        <v>301</v>
      </c>
      <c r="E133" s="68" t="s">
        <v>301</v>
      </c>
      <c r="F133" s="68" t="s">
        <v>301</v>
      </c>
      <c r="G133" s="68" t="s">
        <v>301</v>
      </c>
      <c r="H133" s="68" t="s">
        <v>301</v>
      </c>
      <c r="I133" s="68" t="s">
        <v>301</v>
      </c>
      <c r="J133" s="68" t="s">
        <v>301</v>
      </c>
      <c r="K133" s="68" t="s">
        <v>301</v>
      </c>
      <c r="L133" s="68" t="s">
        <v>301</v>
      </c>
      <c r="M133" s="68" t="s">
        <v>301</v>
      </c>
      <c r="N133" s="68" t="s">
        <v>301</v>
      </c>
      <c r="O133" s="68" t="s">
        <v>301</v>
      </c>
      <c r="P133" s="68" t="s">
        <v>301</v>
      </c>
      <c r="Q133" s="70" t="s">
        <v>301</v>
      </c>
      <c r="R133" s="68" t="s">
        <v>301</v>
      </c>
      <c r="S133" s="68" t="s">
        <v>301</v>
      </c>
      <c r="T133" s="68" t="s">
        <v>301</v>
      </c>
      <c r="U133" s="68" t="s">
        <v>301</v>
      </c>
      <c r="V133" s="68" t="s">
        <v>301</v>
      </c>
      <c r="W133" s="68" t="s">
        <v>301</v>
      </c>
      <c r="X133" s="68" t="s">
        <v>301</v>
      </c>
    </row>
    <row r="134" spans="2:24" ht="15.6" customHeight="1">
      <c r="B134" s="65" t="s">
        <v>341</v>
      </c>
      <c r="C134" s="68" t="s">
        <v>301</v>
      </c>
      <c r="D134" s="68" t="s">
        <v>301</v>
      </c>
      <c r="E134" s="68" t="s">
        <v>301</v>
      </c>
      <c r="F134" s="68" t="s">
        <v>301</v>
      </c>
      <c r="G134" s="68" t="s">
        <v>301</v>
      </c>
      <c r="H134" s="68" t="s">
        <v>301</v>
      </c>
      <c r="I134" s="68" t="s">
        <v>301</v>
      </c>
      <c r="J134" s="68" t="s">
        <v>301</v>
      </c>
      <c r="K134" s="68" t="s">
        <v>301</v>
      </c>
      <c r="L134" s="68" t="s">
        <v>301</v>
      </c>
      <c r="M134" s="68" t="s">
        <v>301</v>
      </c>
      <c r="N134" s="68" t="s">
        <v>301</v>
      </c>
      <c r="O134" s="68" t="s">
        <v>301</v>
      </c>
      <c r="P134" s="68" t="s">
        <v>301</v>
      </c>
      <c r="Q134" s="70" t="s">
        <v>301</v>
      </c>
      <c r="R134" s="68" t="s">
        <v>301</v>
      </c>
      <c r="S134" s="68" t="s">
        <v>301</v>
      </c>
      <c r="T134" s="68" t="s">
        <v>301</v>
      </c>
      <c r="U134" s="68" t="s">
        <v>301</v>
      </c>
      <c r="V134" s="68" t="s">
        <v>301</v>
      </c>
      <c r="W134" s="68" t="s">
        <v>301</v>
      </c>
      <c r="X134" s="68" t="s">
        <v>301</v>
      </c>
    </row>
    <row r="135" spans="2:24" ht="15.6" customHeight="1">
      <c r="B135" s="65" t="s">
        <v>366</v>
      </c>
      <c r="C135" s="68" t="s">
        <v>301</v>
      </c>
      <c r="D135" s="68" t="s">
        <v>301</v>
      </c>
      <c r="E135" s="68" t="s">
        <v>301</v>
      </c>
      <c r="F135" s="68" t="s">
        <v>301</v>
      </c>
      <c r="G135" s="68" t="s">
        <v>301</v>
      </c>
      <c r="H135" s="68">
        <v>291.68696870000002</v>
      </c>
      <c r="I135" s="68">
        <v>94.891098720000002</v>
      </c>
      <c r="J135" s="68">
        <v>146.86675439999999</v>
      </c>
      <c r="K135" s="68">
        <v>289.7350275</v>
      </c>
      <c r="L135" s="70">
        <v>203.03260700000001</v>
      </c>
      <c r="M135" s="68">
        <v>741.56267790000004</v>
      </c>
      <c r="N135" s="68">
        <v>1092.1857</v>
      </c>
      <c r="O135" s="68">
        <v>1436.3109999999999</v>
      </c>
      <c r="P135" s="68">
        <v>2002.0968949999999</v>
      </c>
      <c r="Q135" s="70">
        <v>900.71452869999996</v>
      </c>
      <c r="R135" s="68">
        <v>1427.9355</v>
      </c>
      <c r="S135" s="68">
        <v>1006.7278</v>
      </c>
      <c r="T135" s="68">
        <v>1476.4197999999999</v>
      </c>
      <c r="U135" s="68">
        <v>3419.2503999999999</v>
      </c>
      <c r="V135" s="68">
        <v>2372.4367000000002</v>
      </c>
      <c r="W135" s="68">
        <v>-291.13709999999998</v>
      </c>
      <c r="X135" s="68">
        <v>3611.3562000000002</v>
      </c>
    </row>
    <row r="136" spans="2:24" ht="15.6" customHeight="1">
      <c r="B136" s="65" t="s">
        <v>343</v>
      </c>
      <c r="C136" s="68" t="s">
        <v>301</v>
      </c>
      <c r="D136" s="68" t="s">
        <v>301</v>
      </c>
      <c r="E136" s="68" t="s">
        <v>301</v>
      </c>
      <c r="F136" s="68" t="s">
        <v>301</v>
      </c>
      <c r="G136" s="68" t="s">
        <v>301</v>
      </c>
      <c r="H136" s="68"/>
      <c r="I136" s="68"/>
      <c r="J136" s="68"/>
      <c r="K136" s="68"/>
      <c r="L136" s="68"/>
      <c r="M136" s="68"/>
      <c r="N136" s="68"/>
      <c r="O136" s="68"/>
      <c r="P136" s="68"/>
      <c r="Q136" s="70"/>
      <c r="R136" s="68"/>
      <c r="S136" s="68"/>
      <c r="T136" s="68"/>
      <c r="U136" s="68"/>
      <c r="V136" s="68"/>
      <c r="W136" s="68"/>
      <c r="X136" s="68"/>
    </row>
    <row r="137" spans="2:24" ht="15.6" customHeight="1">
      <c r="B137" s="65" t="s">
        <v>344</v>
      </c>
      <c r="C137" s="68" t="s">
        <v>301</v>
      </c>
      <c r="D137" s="68" t="s">
        <v>301</v>
      </c>
      <c r="E137" s="68" t="s">
        <v>301</v>
      </c>
      <c r="F137" s="68" t="s">
        <v>301</v>
      </c>
      <c r="G137" s="68" t="s">
        <v>301</v>
      </c>
      <c r="H137" s="68">
        <v>1787.4154100000001</v>
      </c>
      <c r="I137" s="68">
        <v>1897.115438</v>
      </c>
      <c r="J137" s="68">
        <v>2071.7037230000001</v>
      </c>
      <c r="K137" s="68">
        <v>2222.58</v>
      </c>
      <c r="L137" s="70">
        <v>2661.4599459999999</v>
      </c>
      <c r="M137" s="68">
        <v>4554.2762309999998</v>
      </c>
      <c r="N137" s="68">
        <v>5384.7712000000001</v>
      </c>
      <c r="O137" s="68">
        <v>5831.9709000000003</v>
      </c>
      <c r="P137" s="68">
        <v>6580.7643989999997</v>
      </c>
      <c r="Q137" s="70">
        <v>10079.52752</v>
      </c>
      <c r="R137" s="68">
        <v>10115.8415</v>
      </c>
      <c r="S137" s="68">
        <v>11685.4319</v>
      </c>
      <c r="T137" s="68">
        <v>12116.8032</v>
      </c>
      <c r="U137" s="68">
        <v>12852.3685</v>
      </c>
      <c r="V137" s="68">
        <v>14391.6993</v>
      </c>
      <c r="W137" s="68">
        <v>13634.0296</v>
      </c>
      <c r="X137" s="68">
        <v>11653.8534</v>
      </c>
    </row>
    <row r="138" spans="2:24" ht="15.6" customHeight="1">
      <c r="B138" s="65" t="s">
        <v>345</v>
      </c>
      <c r="C138" s="68" t="s">
        <v>301</v>
      </c>
      <c r="D138" s="68" t="s">
        <v>301</v>
      </c>
      <c r="E138" s="68" t="s">
        <v>301</v>
      </c>
      <c r="F138" s="68" t="s">
        <v>301</v>
      </c>
      <c r="G138" s="68" t="s">
        <v>301</v>
      </c>
      <c r="H138" s="68" t="s">
        <v>301</v>
      </c>
      <c r="I138" s="68" t="s">
        <v>301</v>
      </c>
      <c r="J138" s="68" t="s">
        <v>301</v>
      </c>
      <c r="K138" s="68" t="s">
        <v>301</v>
      </c>
      <c r="L138" s="68" t="s">
        <v>301</v>
      </c>
      <c r="M138" s="68">
        <v>3931.9690340000002</v>
      </c>
      <c r="N138" s="68">
        <v>4679.3144000000002</v>
      </c>
      <c r="O138" s="68">
        <v>4771.4916000000003</v>
      </c>
      <c r="P138" s="68">
        <v>5690.5689259999999</v>
      </c>
      <c r="Q138" s="70">
        <v>9293.8219140000001</v>
      </c>
      <c r="R138" s="68">
        <v>8805.7883000000002</v>
      </c>
      <c r="S138" s="68">
        <v>10068.299999999999</v>
      </c>
      <c r="T138" s="68">
        <v>10123.9112</v>
      </c>
      <c r="U138" s="68">
        <v>10650.178</v>
      </c>
      <c r="V138" s="68">
        <v>11913.0353</v>
      </c>
      <c r="W138" s="68">
        <v>12225.0483</v>
      </c>
      <c r="X138" s="68">
        <v>9881.1196</v>
      </c>
    </row>
    <row r="139" spans="2:24" ht="15.6" customHeight="1">
      <c r="B139" s="65" t="s">
        <v>346</v>
      </c>
      <c r="C139" s="68" t="s">
        <v>301</v>
      </c>
      <c r="D139" s="68" t="s">
        <v>301</v>
      </c>
      <c r="E139" s="68" t="s">
        <v>301</v>
      </c>
      <c r="F139" s="68" t="s">
        <v>301</v>
      </c>
      <c r="G139" s="68" t="s">
        <v>301</v>
      </c>
      <c r="H139" s="68" t="s">
        <v>301</v>
      </c>
      <c r="I139" s="68" t="s">
        <v>301</v>
      </c>
      <c r="J139" s="68" t="s">
        <v>301</v>
      </c>
      <c r="K139" s="68" t="s">
        <v>301</v>
      </c>
      <c r="L139" s="68" t="s">
        <v>301</v>
      </c>
      <c r="M139" s="68">
        <v>622.30719650000003</v>
      </c>
      <c r="N139" s="68">
        <v>705.45680000000004</v>
      </c>
      <c r="O139" s="68">
        <v>1060.4793</v>
      </c>
      <c r="P139" s="68">
        <v>890.19547320000004</v>
      </c>
      <c r="Q139" s="70">
        <v>785.70560590000002</v>
      </c>
      <c r="R139" s="68">
        <v>1310.0532000000001</v>
      </c>
      <c r="S139" s="68">
        <v>1617.1319000000001</v>
      </c>
      <c r="T139" s="68">
        <v>1992.8920000000001</v>
      </c>
      <c r="U139" s="68">
        <v>2202.1905000000002</v>
      </c>
      <c r="V139" s="68">
        <v>2478.6640000000002</v>
      </c>
      <c r="W139" s="68">
        <v>1408.9812999999999</v>
      </c>
      <c r="X139" s="68">
        <v>1772.7338</v>
      </c>
    </row>
    <row r="140" spans="2:24" ht="15.6" customHeight="1">
      <c r="B140" s="65" t="s">
        <v>367</v>
      </c>
      <c r="C140" s="68" t="s">
        <v>301</v>
      </c>
      <c r="D140" s="68" t="s">
        <v>301</v>
      </c>
      <c r="E140" s="68" t="s">
        <v>301</v>
      </c>
      <c r="F140" s="68" t="s">
        <v>301</v>
      </c>
      <c r="G140" s="68" t="s">
        <v>301</v>
      </c>
      <c r="H140" s="68">
        <v>1934.701331</v>
      </c>
      <c r="I140" s="68">
        <v>2064.7939240000001</v>
      </c>
      <c r="J140" s="68">
        <v>2636.5319749999999</v>
      </c>
      <c r="K140" s="68">
        <v>3242.4290139999998</v>
      </c>
      <c r="L140" s="70">
        <v>3090.8489380000001</v>
      </c>
      <c r="M140" s="68">
        <v>5529.1610440000004</v>
      </c>
      <c r="N140" s="68">
        <v>8268.1857999999993</v>
      </c>
      <c r="O140" s="68">
        <v>9543.5282999999999</v>
      </c>
      <c r="P140" s="68">
        <v>10264.853279999999</v>
      </c>
      <c r="Q140" s="70">
        <v>10963.78066</v>
      </c>
      <c r="R140" s="68">
        <v>10410.168299999999</v>
      </c>
      <c r="S140" s="68">
        <v>12236.675499999999</v>
      </c>
      <c r="T140" s="68">
        <v>13645.8166</v>
      </c>
      <c r="U140" s="68">
        <v>18108.5854</v>
      </c>
      <c r="V140" s="68">
        <v>19672.5393</v>
      </c>
      <c r="W140" s="68">
        <v>16623.859799999998</v>
      </c>
      <c r="X140" s="68">
        <v>18220.893400000001</v>
      </c>
    </row>
    <row r="141" spans="2:24" ht="15.6" customHeight="1">
      <c r="B141" s="65" t="s">
        <v>348</v>
      </c>
      <c r="C141" s="68" t="s">
        <v>301</v>
      </c>
      <c r="D141" s="68" t="s">
        <v>301</v>
      </c>
      <c r="E141" s="68" t="s">
        <v>301</v>
      </c>
      <c r="F141" s="68" t="s">
        <v>301</v>
      </c>
      <c r="G141" s="68" t="s">
        <v>301</v>
      </c>
      <c r="H141" s="68" t="s">
        <v>301</v>
      </c>
      <c r="I141" s="68" t="s">
        <v>301</v>
      </c>
      <c r="J141" s="68" t="s">
        <v>301</v>
      </c>
      <c r="K141" s="68" t="s">
        <v>301</v>
      </c>
      <c r="L141" s="68" t="s">
        <v>301</v>
      </c>
      <c r="M141" s="68">
        <v>4702.5926820000004</v>
      </c>
      <c r="N141" s="68">
        <v>7084.2682000000004</v>
      </c>
      <c r="O141" s="68">
        <v>7987.5697</v>
      </c>
      <c r="P141" s="68">
        <v>8467.8032469999998</v>
      </c>
      <c r="Q141" s="70">
        <v>8402.9913990000005</v>
      </c>
      <c r="R141" s="68">
        <v>7711.8217000000004</v>
      </c>
      <c r="S141" s="68">
        <v>7789.5473000000002</v>
      </c>
      <c r="T141" s="68">
        <v>8567.2278000000006</v>
      </c>
      <c r="U141" s="68">
        <v>10962.724399999999</v>
      </c>
      <c r="V141" s="68">
        <v>11738.533100000001</v>
      </c>
      <c r="W141" s="68">
        <v>11302.5874</v>
      </c>
      <c r="X141" s="68">
        <v>12593.2312</v>
      </c>
    </row>
    <row r="142" spans="2:24" ht="15.6" customHeight="1">
      <c r="B142" s="65" t="s">
        <v>349</v>
      </c>
      <c r="C142" s="68" t="s">
        <v>301</v>
      </c>
      <c r="D142" s="68" t="s">
        <v>301</v>
      </c>
      <c r="E142" s="68" t="s">
        <v>301</v>
      </c>
      <c r="F142" s="68" t="s">
        <v>301</v>
      </c>
      <c r="G142" s="68" t="s">
        <v>301</v>
      </c>
      <c r="H142" s="68" t="s">
        <v>301</v>
      </c>
      <c r="I142" s="68" t="s">
        <v>301</v>
      </c>
      <c r="J142" s="68" t="s">
        <v>301</v>
      </c>
      <c r="K142" s="68" t="s">
        <v>301</v>
      </c>
      <c r="L142" s="68" t="s">
        <v>301</v>
      </c>
      <c r="M142" s="68">
        <v>826.56836280000005</v>
      </c>
      <c r="N142" s="68">
        <v>1183.9176</v>
      </c>
      <c r="O142" s="68">
        <v>1555.9585999999999</v>
      </c>
      <c r="P142" s="68">
        <v>1797.0500340000001</v>
      </c>
      <c r="Q142" s="70">
        <v>2560.7892590000001</v>
      </c>
      <c r="R142" s="68">
        <v>2698.3465999999999</v>
      </c>
      <c r="S142" s="68">
        <v>4447.1282000000001</v>
      </c>
      <c r="T142" s="68">
        <v>5078.5888000000004</v>
      </c>
      <c r="U142" s="68">
        <v>7145.8609999999999</v>
      </c>
      <c r="V142" s="68">
        <v>7934.0061999999998</v>
      </c>
      <c r="W142" s="68">
        <v>5321.2723999999998</v>
      </c>
      <c r="X142" s="68">
        <v>5627.6621999999998</v>
      </c>
    </row>
    <row r="143" spans="2:24" ht="15.6" customHeight="1">
      <c r="B143" s="65" t="s">
        <v>350</v>
      </c>
      <c r="C143" s="68" t="s">
        <v>301</v>
      </c>
      <c r="D143" s="68" t="s">
        <v>301</v>
      </c>
      <c r="E143" s="68" t="s">
        <v>301</v>
      </c>
      <c r="F143" s="68" t="s">
        <v>301</v>
      </c>
      <c r="G143" s="68" t="s">
        <v>301</v>
      </c>
      <c r="H143" s="68" t="s">
        <v>301</v>
      </c>
      <c r="I143" s="68">
        <v>-120.58672369999999</v>
      </c>
      <c r="J143" s="68">
        <v>-22.961544709999998</v>
      </c>
      <c r="K143" s="68">
        <v>-15.320097710000001</v>
      </c>
      <c r="L143" s="70">
        <v>-15.453169000000001</v>
      </c>
      <c r="M143" s="68">
        <v>-3.9435599999999999E-5</v>
      </c>
      <c r="N143" s="68">
        <v>-24.0852</v>
      </c>
      <c r="O143" s="68">
        <v>-45.513683299999997</v>
      </c>
      <c r="P143" s="68">
        <v>-40.700695090000004</v>
      </c>
      <c r="Q143" s="70">
        <v>-72.054719939999998</v>
      </c>
      <c r="R143" s="68" t="s">
        <v>351</v>
      </c>
      <c r="S143" s="68">
        <v>-4.9951999999999996</v>
      </c>
      <c r="T143" s="68">
        <v>11.9206</v>
      </c>
      <c r="U143" s="68">
        <v>52.784999999999997</v>
      </c>
      <c r="V143" s="68">
        <v>91.459900000000005</v>
      </c>
      <c r="W143" s="68">
        <v>32.6541</v>
      </c>
      <c r="X143" s="68">
        <v>38.711399999999998</v>
      </c>
    </row>
    <row r="145" spans="2:24" ht="15.6" customHeight="1">
      <c r="B145" s="67" t="s">
        <v>368</v>
      </c>
      <c r="C145" s="66"/>
      <c r="D145" s="66"/>
      <c r="E145" s="66"/>
      <c r="F145" s="66"/>
      <c r="G145" s="66"/>
      <c r="H145" s="66"/>
      <c r="I145" s="66"/>
      <c r="J145" s="66"/>
      <c r="K145" s="66"/>
      <c r="L145" s="66"/>
      <c r="M145" s="66"/>
      <c r="N145" s="66"/>
      <c r="O145" s="66"/>
      <c r="P145" s="66"/>
      <c r="Q145" s="66"/>
      <c r="R145" s="66"/>
      <c r="S145" s="66"/>
      <c r="T145" s="66"/>
      <c r="U145" s="66"/>
      <c r="V145" s="66"/>
      <c r="W145" s="66"/>
      <c r="X145" s="66"/>
    </row>
    <row r="146" spans="2:24" ht="15.6" customHeight="1">
      <c r="B146" s="65" t="s">
        <v>353</v>
      </c>
      <c r="C146" s="68" t="s">
        <v>301</v>
      </c>
      <c r="D146" s="68" t="s">
        <v>301</v>
      </c>
      <c r="E146" s="68" t="s">
        <v>301</v>
      </c>
      <c r="F146" s="68" t="s">
        <v>301</v>
      </c>
      <c r="G146" s="68" t="s">
        <v>301</v>
      </c>
      <c r="H146" s="68" t="s">
        <v>301</v>
      </c>
      <c r="I146" s="68">
        <v>12.42015</v>
      </c>
      <c r="J146" s="68">
        <v>17.66666</v>
      </c>
      <c r="K146" s="68">
        <v>20.783280000000001</v>
      </c>
      <c r="L146" s="70">
        <v>-2.4768300000000001</v>
      </c>
      <c r="M146" s="68" t="s">
        <v>301</v>
      </c>
      <c r="N146" s="68">
        <v>15.827212769999999</v>
      </c>
      <c r="O146" s="68">
        <v>13.001430490000001</v>
      </c>
      <c r="P146" s="68">
        <v>15.43410327</v>
      </c>
      <c r="Q146" s="70">
        <v>6.2975915799999997</v>
      </c>
      <c r="R146" s="68">
        <v>8.1405260770000005</v>
      </c>
      <c r="S146" s="68">
        <v>1.6837689929999999</v>
      </c>
      <c r="T146" s="68">
        <v>4.2132431170000002</v>
      </c>
      <c r="U146" s="68">
        <v>11.723262739999999</v>
      </c>
      <c r="V146" s="68">
        <v>5.8971014679999998</v>
      </c>
      <c r="W146" s="68">
        <v>2.299881643</v>
      </c>
      <c r="X146" s="68">
        <v>-6.5853933939999996</v>
      </c>
    </row>
    <row r="147" spans="2:24" ht="15.6" customHeight="1">
      <c r="B147" s="65" t="s">
        <v>354</v>
      </c>
      <c r="C147" s="68" t="s">
        <v>301</v>
      </c>
      <c r="D147" s="68" t="s">
        <v>301</v>
      </c>
      <c r="E147" s="68" t="s">
        <v>301</v>
      </c>
      <c r="F147" s="68" t="s">
        <v>301</v>
      </c>
      <c r="G147" s="68" t="s">
        <v>301</v>
      </c>
      <c r="H147" s="68" t="s">
        <v>301</v>
      </c>
      <c r="I147" s="68">
        <v>5.4551699999999999</v>
      </c>
      <c r="J147" s="68">
        <v>16.597439999999999</v>
      </c>
      <c r="K147" s="68">
        <v>5.1053699999999997</v>
      </c>
      <c r="L147" s="70">
        <v>-5.9606300000000001</v>
      </c>
      <c r="M147" s="68" t="s">
        <v>301</v>
      </c>
      <c r="N147" s="68">
        <v>15.331858499999999</v>
      </c>
      <c r="O147" s="68">
        <v>19.8738329</v>
      </c>
      <c r="P147" s="68">
        <v>15.813446620000001</v>
      </c>
      <c r="Q147" s="70">
        <v>12.19682523</v>
      </c>
      <c r="R147" s="68">
        <v>-4.7060291029999997</v>
      </c>
      <c r="S147" s="68">
        <v>13.26737037</v>
      </c>
      <c r="T147" s="68">
        <v>-2.3507547010000001</v>
      </c>
      <c r="U147" s="68">
        <v>1.086030024</v>
      </c>
      <c r="V147" s="68">
        <v>12.25338704</v>
      </c>
      <c r="W147" s="68">
        <v>14.61820659</v>
      </c>
      <c r="X147" s="68">
        <v>5.7055538380000002</v>
      </c>
    </row>
    <row r="148" spans="2:24" ht="15.6" customHeight="1">
      <c r="B148" s="65" t="s">
        <v>355</v>
      </c>
      <c r="C148" s="68" t="s">
        <v>301</v>
      </c>
      <c r="D148" s="68" t="s">
        <v>301</v>
      </c>
      <c r="E148" s="68" t="s">
        <v>301</v>
      </c>
      <c r="F148" s="68" t="s">
        <v>301</v>
      </c>
      <c r="G148" s="68" t="s">
        <v>301</v>
      </c>
      <c r="H148" s="68" t="s">
        <v>301</v>
      </c>
      <c r="I148" s="68">
        <v>14.97513</v>
      </c>
      <c r="J148" s="68">
        <v>18.241630000000001</v>
      </c>
      <c r="K148" s="68">
        <v>18.146730000000002</v>
      </c>
      <c r="L148" s="70">
        <v>-29.820160000000001</v>
      </c>
      <c r="M148" s="68" t="s">
        <v>301</v>
      </c>
      <c r="N148" s="68">
        <v>62.761608160000002</v>
      </c>
      <c r="O148" s="68">
        <v>17.421860129999999</v>
      </c>
      <c r="P148" s="68">
        <v>1.351514696</v>
      </c>
      <c r="Q148" s="70">
        <v>-30.06406569</v>
      </c>
      <c r="R148" s="68">
        <v>-26.460394399999998</v>
      </c>
      <c r="S148" s="68">
        <v>-1.7518555680000001</v>
      </c>
      <c r="T148" s="68">
        <v>31.582232650000002</v>
      </c>
      <c r="U148" s="68">
        <v>52.125824559999998</v>
      </c>
      <c r="V148" s="68">
        <v>0.17853968000000001</v>
      </c>
      <c r="W148" s="68">
        <v>-40.659996489999997</v>
      </c>
      <c r="X148" s="68">
        <v>74.144798809999998</v>
      </c>
    </row>
    <row r="149" spans="2:24" ht="15.6" customHeight="1">
      <c r="B149" s="65" t="s">
        <v>357</v>
      </c>
      <c r="C149" s="68" t="s">
        <v>301</v>
      </c>
      <c r="D149" s="68" t="s">
        <v>301</v>
      </c>
      <c r="E149" s="68" t="s">
        <v>301</v>
      </c>
      <c r="F149" s="68" t="s">
        <v>301</v>
      </c>
      <c r="G149" s="68" t="s">
        <v>301</v>
      </c>
      <c r="H149" s="68" t="s">
        <v>301</v>
      </c>
      <c r="I149" s="68">
        <v>6.1373499999999996</v>
      </c>
      <c r="J149" s="68">
        <v>9.2028300000000005</v>
      </c>
      <c r="K149" s="68">
        <v>7.2827200000000003</v>
      </c>
      <c r="L149" s="70">
        <v>19.746420000000001</v>
      </c>
      <c r="M149" s="68" t="s">
        <v>301</v>
      </c>
      <c r="N149" s="68">
        <v>18.2354992</v>
      </c>
      <c r="O149" s="68">
        <v>8.3048969659999994</v>
      </c>
      <c r="P149" s="68">
        <v>12.839458779999999</v>
      </c>
      <c r="Q149" s="70">
        <v>53.16651512</v>
      </c>
      <c r="R149" s="68">
        <v>0.121671378</v>
      </c>
      <c r="S149" s="68">
        <v>15.516162449999999</v>
      </c>
      <c r="T149" s="68">
        <v>3.6915306490000002</v>
      </c>
      <c r="U149" s="68">
        <v>6.0706218290000002</v>
      </c>
      <c r="V149" s="68">
        <v>11.977020420000001</v>
      </c>
      <c r="W149" s="68">
        <v>-5.2646298690000002</v>
      </c>
      <c r="X149" s="68">
        <v>-14.52377806</v>
      </c>
    </row>
    <row r="150" spans="2:24" ht="15.6" customHeight="1">
      <c r="B150" s="65" t="s">
        <v>358</v>
      </c>
      <c r="C150" s="68" t="s">
        <v>301</v>
      </c>
      <c r="D150" s="68" t="s">
        <v>301</v>
      </c>
      <c r="E150" s="68" t="s">
        <v>301</v>
      </c>
      <c r="F150" s="68" t="s">
        <v>301</v>
      </c>
      <c r="G150" s="68" t="s">
        <v>301</v>
      </c>
      <c r="H150" s="68" t="s">
        <v>301</v>
      </c>
      <c r="I150" s="68">
        <v>6.72417</v>
      </c>
      <c r="J150" s="68">
        <v>27.68984</v>
      </c>
      <c r="K150" s="68">
        <v>22.980830000000001</v>
      </c>
      <c r="L150" s="70">
        <v>-4.6748900000000004</v>
      </c>
      <c r="M150" s="68" t="s">
        <v>301</v>
      </c>
      <c r="N150" s="68">
        <v>49.53780149</v>
      </c>
      <c r="O150" s="68">
        <v>15.42469571</v>
      </c>
      <c r="P150" s="68">
        <v>7.558263331</v>
      </c>
      <c r="Q150" s="70">
        <v>6.8089370550000003</v>
      </c>
      <c r="R150" s="68">
        <v>-11.443833420000001</v>
      </c>
      <c r="S150" s="68">
        <v>17.545414709999999</v>
      </c>
      <c r="T150" s="68">
        <v>11.51571846</v>
      </c>
      <c r="U150" s="68">
        <v>32.704300009999997</v>
      </c>
      <c r="V150" s="68">
        <v>8.6365327020000002</v>
      </c>
      <c r="W150" s="68">
        <v>-15.49713259</v>
      </c>
      <c r="X150" s="68">
        <v>9.6068760159999993</v>
      </c>
    </row>
    <row r="152" spans="2:24" ht="15.6" customHeight="1">
      <c r="B152" s="65" t="s">
        <v>369</v>
      </c>
      <c r="C152" s="66"/>
      <c r="D152" s="66"/>
      <c r="E152" s="66"/>
      <c r="F152" s="66"/>
      <c r="G152" s="66"/>
      <c r="H152" s="66"/>
      <c r="I152" s="66"/>
      <c r="J152" s="66"/>
      <c r="K152" s="66"/>
      <c r="L152" s="66"/>
      <c r="M152" s="66"/>
      <c r="N152" s="66"/>
      <c r="O152" s="66"/>
      <c r="P152" s="66"/>
      <c r="Q152" s="66"/>
      <c r="R152" s="66"/>
      <c r="S152" s="66"/>
      <c r="T152" s="66"/>
      <c r="U152" s="66"/>
      <c r="V152" s="66"/>
      <c r="W152" s="66"/>
      <c r="X152" s="66"/>
    </row>
    <row r="153" spans="2:24" ht="15.6" customHeight="1">
      <c r="B153" s="65" t="s">
        <v>370</v>
      </c>
      <c r="C153" s="68">
        <v>355.10946999999999</v>
      </c>
      <c r="D153" s="68">
        <v>350.39071000000001</v>
      </c>
      <c r="E153" s="68">
        <v>382.09676000000002</v>
      </c>
      <c r="F153" s="68">
        <v>590.10969999999998</v>
      </c>
      <c r="G153" s="68">
        <v>736.28327999999999</v>
      </c>
      <c r="H153" s="68">
        <v>1141.3957499999999</v>
      </c>
      <c r="I153" s="68">
        <v>1445.2969800000001</v>
      </c>
      <c r="J153" s="68">
        <v>1918.4771599999999</v>
      </c>
      <c r="K153" s="68">
        <v>2856.0086200000001</v>
      </c>
      <c r="L153" s="70">
        <v>2265.2642999999998</v>
      </c>
      <c r="M153" s="68">
        <v>4106.2509959999998</v>
      </c>
      <c r="N153" s="68">
        <v>7660.6388740000002</v>
      </c>
      <c r="O153" s="68">
        <v>9328.5961139999999</v>
      </c>
      <c r="P153" s="68">
        <v>10215.213610000001</v>
      </c>
      <c r="Q153" s="70">
        <v>7818.4324399999996</v>
      </c>
      <c r="R153" s="68">
        <v>5612.3918999999996</v>
      </c>
      <c r="S153" s="68">
        <v>5415.5216</v>
      </c>
      <c r="T153" s="68">
        <v>7676.6866</v>
      </c>
      <c r="U153" s="68">
        <v>12830.364100000001</v>
      </c>
      <c r="V153" s="68">
        <v>13467.6785</v>
      </c>
      <c r="W153" s="68">
        <v>8383.3904999999995</v>
      </c>
      <c r="X153" s="68">
        <v>15541.570900000001</v>
      </c>
    </row>
    <row r="154" spans="2:24" ht="15.6" customHeight="1">
      <c r="B154" s="65" t="s">
        <v>371</v>
      </c>
      <c r="C154" s="68">
        <v>213.27545000000001</v>
      </c>
      <c r="D154" s="68">
        <v>249.39520999999999</v>
      </c>
      <c r="E154" s="68">
        <v>252.48445000000001</v>
      </c>
      <c r="F154" s="68">
        <v>457.96489000000003</v>
      </c>
      <c r="G154" s="68">
        <v>794.71811000000002</v>
      </c>
      <c r="H154" s="68">
        <v>1203.1428699999999</v>
      </c>
      <c r="I154" s="68">
        <v>1850.9621500000001</v>
      </c>
      <c r="J154" s="68">
        <v>2033.80169</v>
      </c>
      <c r="K154" s="68">
        <v>1964.57429</v>
      </c>
      <c r="L154" s="70">
        <v>1794.5287949999999</v>
      </c>
      <c r="M154" s="68">
        <v>2598.0110330000002</v>
      </c>
      <c r="N154" s="68">
        <v>3990.808262</v>
      </c>
      <c r="O154" s="68">
        <v>4619.5842519999997</v>
      </c>
      <c r="P154" s="68">
        <v>5030.0029000000004</v>
      </c>
      <c r="Q154" s="70">
        <v>5197.3810759999997</v>
      </c>
      <c r="R154" s="68">
        <v>3754.3235909999999</v>
      </c>
      <c r="S154" s="68">
        <v>4058.8995420000001</v>
      </c>
      <c r="T154" s="68">
        <v>4862.4006659999995</v>
      </c>
      <c r="U154" s="68">
        <v>7311.5984189999999</v>
      </c>
      <c r="V154" s="68">
        <v>7664.993058</v>
      </c>
      <c r="W154" s="68">
        <v>6107.7389000000003</v>
      </c>
      <c r="X154" s="68">
        <v>9270.3598000000002</v>
      </c>
    </row>
    <row r="155" spans="2:24" ht="15.6" customHeight="1">
      <c r="B155" s="65" t="s">
        <v>372</v>
      </c>
      <c r="C155" s="68">
        <v>117.32928</v>
      </c>
      <c r="D155" s="68">
        <v>106.21811</v>
      </c>
      <c r="E155" s="68">
        <v>104.76237</v>
      </c>
      <c r="F155" s="68">
        <v>285.94558999999998</v>
      </c>
      <c r="G155" s="68">
        <v>488.43930999999998</v>
      </c>
      <c r="H155" s="68">
        <v>994.14637000000005</v>
      </c>
      <c r="I155" s="68">
        <v>1651.85799</v>
      </c>
      <c r="J155" s="68">
        <v>1899.4745499999999</v>
      </c>
      <c r="K155" s="68">
        <v>1909.2862700000001</v>
      </c>
      <c r="L155" s="70">
        <v>1809.1656350000001</v>
      </c>
      <c r="M155" s="68">
        <v>3131.3661320000001</v>
      </c>
      <c r="N155" s="68">
        <v>4776.6231010000001</v>
      </c>
      <c r="O155" s="68">
        <v>5583.0033960000001</v>
      </c>
      <c r="P155" s="68">
        <v>5894.9662660000004</v>
      </c>
      <c r="Q155" s="70">
        <v>6746.129465</v>
      </c>
      <c r="R155" s="68">
        <v>5318.0650910000004</v>
      </c>
      <c r="S155" s="68">
        <v>5580.4446420000004</v>
      </c>
      <c r="T155" s="68">
        <v>8349.0715660000005</v>
      </c>
      <c r="U155" s="68">
        <v>9563.5291190000007</v>
      </c>
      <c r="V155" s="68">
        <v>11211.685659999999</v>
      </c>
      <c r="W155" s="68">
        <v>8883.2337000000007</v>
      </c>
      <c r="X155" s="68">
        <v>14256.1757</v>
      </c>
    </row>
    <row r="156" spans="2:24" ht="15.6" customHeight="1">
      <c r="B156" s="65" t="s">
        <v>373</v>
      </c>
      <c r="C156" s="68">
        <v>-5.5975000000000001</v>
      </c>
      <c r="D156" s="68">
        <v>-2.2050000000000001</v>
      </c>
      <c r="E156" s="68">
        <v>-4.9964000000000004</v>
      </c>
      <c r="F156" s="68">
        <v>-13.1852</v>
      </c>
      <c r="G156" s="68">
        <v>-13.105600000000001</v>
      </c>
      <c r="H156" s="68">
        <v>-62.420200000000001</v>
      </c>
      <c r="I156" s="68">
        <v>-50.331299999999999</v>
      </c>
      <c r="J156" s="68">
        <v>-114.163</v>
      </c>
      <c r="K156" s="68">
        <v>-202.414254</v>
      </c>
      <c r="L156" s="70">
        <v>-281.572</v>
      </c>
      <c r="M156" s="68">
        <v>-786.91426230000002</v>
      </c>
      <c r="N156" s="68">
        <v>-1085.581576</v>
      </c>
      <c r="O156" s="68">
        <v>-1288.8443119999999</v>
      </c>
      <c r="P156" s="68">
        <v>-1082.9166399999999</v>
      </c>
      <c r="Q156" s="70">
        <v>-1806.9799949999999</v>
      </c>
      <c r="R156" s="68">
        <v>-1906.1498999999999</v>
      </c>
      <c r="S156" s="68">
        <v>-1971.7315000000001</v>
      </c>
      <c r="T156" s="68">
        <v>-3924.9254999999998</v>
      </c>
      <c r="U156" s="68">
        <v>-3052.1770999999999</v>
      </c>
      <c r="V156" s="68">
        <v>-4187.0829000000003</v>
      </c>
      <c r="W156" s="68">
        <v>-3544.6437999999998</v>
      </c>
      <c r="X156" s="68">
        <v>-5917.4745999999996</v>
      </c>
    </row>
    <row r="157" spans="2:24" ht="15.6" customHeight="1">
      <c r="B157" s="65" t="s">
        <v>374</v>
      </c>
      <c r="C157" s="68">
        <v>101.54367000000001</v>
      </c>
      <c r="D157" s="68">
        <v>145.38209000000001</v>
      </c>
      <c r="E157" s="68">
        <v>152.71848</v>
      </c>
      <c r="F157" s="68">
        <v>185.20448999999999</v>
      </c>
      <c r="G157" s="68">
        <v>319.38440000000003</v>
      </c>
      <c r="H157" s="68">
        <v>271.41669999999999</v>
      </c>
      <c r="I157" s="68">
        <v>249.43546000000001</v>
      </c>
      <c r="J157" s="68">
        <v>248.49014</v>
      </c>
      <c r="K157" s="68">
        <v>257.27411999999998</v>
      </c>
      <c r="L157" s="70">
        <v>266.93516</v>
      </c>
      <c r="M157" s="68">
        <v>253.5591641</v>
      </c>
      <c r="N157" s="68">
        <v>299.76673640000001</v>
      </c>
      <c r="O157" s="68">
        <v>325.42516740000002</v>
      </c>
      <c r="P157" s="68">
        <v>217.95327359999999</v>
      </c>
      <c r="Q157" s="70">
        <v>258.23160630000001</v>
      </c>
      <c r="R157" s="68">
        <v>342.40839999999997</v>
      </c>
      <c r="S157" s="68">
        <v>450.18639999999999</v>
      </c>
      <c r="T157" s="68">
        <v>438.25459999999998</v>
      </c>
      <c r="U157" s="68">
        <v>800.24639999999999</v>
      </c>
      <c r="V157" s="68">
        <v>640.39030000000002</v>
      </c>
      <c r="W157" s="68">
        <v>769.149</v>
      </c>
      <c r="X157" s="68">
        <v>931.65869999999995</v>
      </c>
    </row>
    <row r="159" spans="2:24" ht="15.6" customHeight="1">
      <c r="B159" s="67" t="s">
        <v>375</v>
      </c>
      <c r="C159" s="66"/>
      <c r="D159" s="66"/>
      <c r="E159" s="66"/>
      <c r="F159" s="66"/>
      <c r="G159" s="66"/>
      <c r="H159" s="66"/>
      <c r="I159" s="66"/>
      <c r="J159" s="66"/>
      <c r="K159" s="66"/>
      <c r="L159" s="66"/>
      <c r="M159" s="66"/>
      <c r="N159" s="66"/>
      <c r="O159" s="66"/>
      <c r="P159" s="66"/>
      <c r="Q159" s="66"/>
      <c r="R159" s="66"/>
      <c r="S159" s="66"/>
      <c r="T159" s="66"/>
      <c r="U159" s="66"/>
      <c r="V159" s="66"/>
      <c r="W159" s="66"/>
      <c r="X159" s="66"/>
    </row>
    <row r="160" spans="2:24" ht="15.6" customHeight="1">
      <c r="B160" s="65" t="s">
        <v>376</v>
      </c>
      <c r="C160" s="68">
        <v>9.5852394699999994</v>
      </c>
      <c r="D160" s="68">
        <v>7.6312792930000004</v>
      </c>
      <c r="E160" s="68">
        <v>6.7562040310000002</v>
      </c>
      <c r="F160" s="68">
        <v>15.633367850000001</v>
      </c>
      <c r="G160" s="68">
        <v>20.686439790000001</v>
      </c>
      <c r="H160" s="68">
        <v>32.687068289999999</v>
      </c>
      <c r="I160" s="68">
        <v>41.01387828</v>
      </c>
      <c r="J160" s="68">
        <v>38.321762280000002</v>
      </c>
      <c r="K160" s="68">
        <v>29.12464451</v>
      </c>
      <c r="L160" s="70">
        <v>27.45054176</v>
      </c>
      <c r="M160" s="68">
        <v>32.09488812</v>
      </c>
      <c r="N160" s="68">
        <v>36.258607019999999</v>
      </c>
      <c r="O160" s="68">
        <v>33.454356650000001</v>
      </c>
      <c r="P160" s="68">
        <v>30.74419353</v>
      </c>
      <c r="Q160" s="70">
        <v>30.350982999999999</v>
      </c>
      <c r="R160" s="68">
        <v>23.228285589999999</v>
      </c>
      <c r="S160" s="68">
        <v>23.31856062</v>
      </c>
      <c r="T160" s="68">
        <v>29.806711069999999</v>
      </c>
      <c r="U160" s="68">
        <v>29.351618970000001</v>
      </c>
      <c r="V160" s="68">
        <v>29.629796989999999</v>
      </c>
      <c r="W160" s="68">
        <v>23.718175859999999</v>
      </c>
      <c r="X160" s="68">
        <v>33.13954347</v>
      </c>
    </row>
    <row r="161" spans="2:24" ht="15.6" customHeight="1">
      <c r="B161" s="65" t="s">
        <v>377</v>
      </c>
      <c r="C161" s="68">
        <v>17.4235814</v>
      </c>
      <c r="D161" s="68">
        <v>17.91789086</v>
      </c>
      <c r="E161" s="68">
        <v>16.282912069999998</v>
      </c>
      <c r="F161" s="68">
        <v>25.03809759</v>
      </c>
      <c r="G161" s="68">
        <v>33.657995980000003</v>
      </c>
      <c r="H161" s="68">
        <v>39.558775590000003</v>
      </c>
      <c r="I161" s="68">
        <v>45.957422960000002</v>
      </c>
      <c r="J161" s="68">
        <v>41.031802659999997</v>
      </c>
      <c r="K161" s="68">
        <v>29.968019309999999</v>
      </c>
      <c r="L161" s="70">
        <v>27.228456399999999</v>
      </c>
      <c r="M161" s="68">
        <v>26.628273400000001</v>
      </c>
      <c r="N161" s="68">
        <v>30.29360814</v>
      </c>
      <c r="O161" s="68">
        <v>27.681376520000001</v>
      </c>
      <c r="P161" s="68">
        <v>26.233124270000001</v>
      </c>
      <c r="Q161" s="70">
        <v>23.383130349999998</v>
      </c>
      <c r="R161" s="68">
        <v>16.398163449999998</v>
      </c>
      <c r="S161" s="68">
        <v>16.960601010000001</v>
      </c>
      <c r="T161" s="68">
        <v>17.359076470000002</v>
      </c>
      <c r="U161" s="68">
        <v>22.440173300000001</v>
      </c>
      <c r="V161" s="68">
        <v>20.256738840000001</v>
      </c>
      <c r="W161" s="68">
        <v>16.307622899999998</v>
      </c>
      <c r="X161" s="68">
        <v>21.549642630000001</v>
      </c>
    </row>
    <row r="162" spans="2:24" ht="15.6" customHeight="1">
      <c r="B162" s="65" t="s">
        <v>355</v>
      </c>
      <c r="C162" s="68">
        <v>29.010740609999999</v>
      </c>
      <c r="D162" s="68">
        <v>25.17394981</v>
      </c>
      <c r="E162" s="68">
        <v>24.641707419999999</v>
      </c>
      <c r="F162" s="68">
        <v>32.262788219999997</v>
      </c>
      <c r="G162" s="68">
        <v>31.183157099999999</v>
      </c>
      <c r="H162" s="68">
        <v>37.528559119999997</v>
      </c>
      <c r="I162" s="68">
        <v>35.885187930000001</v>
      </c>
      <c r="J162" s="68">
        <v>38.705138570000003</v>
      </c>
      <c r="K162" s="68">
        <v>43.56614149</v>
      </c>
      <c r="L162" s="70">
        <v>34.370945509999999</v>
      </c>
      <c r="M162" s="68">
        <v>42.086955279999998</v>
      </c>
      <c r="N162" s="68">
        <v>58.150724599999997</v>
      </c>
      <c r="O162" s="68">
        <v>55.898619310000001</v>
      </c>
      <c r="P162" s="68">
        <v>53.275708459999997</v>
      </c>
      <c r="Q162" s="70">
        <v>35.175297370000003</v>
      </c>
      <c r="R162" s="68">
        <v>24.513848490000001</v>
      </c>
      <c r="S162" s="68">
        <v>22.629409809999999</v>
      </c>
      <c r="T162" s="68">
        <v>27.406254409999999</v>
      </c>
      <c r="U162" s="68">
        <v>39.377927710000002</v>
      </c>
      <c r="V162" s="68">
        <v>35.591845159999998</v>
      </c>
      <c r="W162" s="68">
        <v>22.383597779999999</v>
      </c>
      <c r="X162" s="68">
        <v>36.127540459999999</v>
      </c>
    </row>
    <row r="164" spans="2:24" ht="15.6" customHeight="1">
      <c r="B164" s="67" t="s">
        <v>378</v>
      </c>
      <c r="C164" s="66"/>
      <c r="D164" s="66"/>
      <c r="E164" s="66"/>
      <c r="F164" s="66"/>
      <c r="G164" s="66"/>
      <c r="H164" s="66"/>
      <c r="I164" s="66"/>
      <c r="J164" s="66"/>
      <c r="K164" s="66"/>
      <c r="L164" s="66"/>
      <c r="M164" s="66"/>
      <c r="N164" s="66"/>
      <c r="O164" s="66"/>
      <c r="P164" s="66"/>
      <c r="Q164" s="66"/>
      <c r="R164" s="66"/>
      <c r="S164" s="66"/>
      <c r="T164" s="66"/>
      <c r="U164" s="66"/>
      <c r="V164" s="66"/>
      <c r="W164" s="66"/>
      <c r="X164" s="66"/>
    </row>
    <row r="165" spans="2:24" ht="15.6" customHeight="1">
      <c r="B165" s="65" t="s">
        <v>379</v>
      </c>
      <c r="C165" s="69">
        <v>522.23127499999998</v>
      </c>
      <c r="D165" s="69">
        <v>583.18860400000005</v>
      </c>
      <c r="E165" s="69">
        <v>642.77743099999998</v>
      </c>
      <c r="F165" s="69">
        <v>750.11164299999996</v>
      </c>
      <c r="G165" s="69">
        <v>958.79834800000003</v>
      </c>
      <c r="H165" s="69">
        <v>1222.9859060000001</v>
      </c>
      <c r="I165" s="69">
        <v>1602.9095199999999</v>
      </c>
      <c r="J165" s="69">
        <v>1950.9635189999999</v>
      </c>
      <c r="K165" s="69">
        <v>2549.1021580000001</v>
      </c>
      <c r="L165" s="71">
        <v>2529.1659239999999</v>
      </c>
      <c r="M165" s="69">
        <v>3697.5598329999998</v>
      </c>
      <c r="N165" s="69">
        <v>4917.0933320000004</v>
      </c>
      <c r="O165" s="69">
        <v>6107.2361060000003</v>
      </c>
      <c r="P165" s="69">
        <v>6867.8827499999998</v>
      </c>
      <c r="Q165" s="71">
        <v>7716.3</v>
      </c>
      <c r="R165" s="69">
        <v>7724.06</v>
      </c>
      <c r="S165" s="69">
        <v>7906.21</v>
      </c>
      <c r="T165" s="69">
        <v>9042.5400000000009</v>
      </c>
      <c r="U165" s="69">
        <v>10314.06</v>
      </c>
      <c r="V165" s="69">
        <v>11855.57</v>
      </c>
      <c r="W165" s="69">
        <v>11612.87</v>
      </c>
      <c r="X165" s="69">
        <v>13104.33152</v>
      </c>
    </row>
    <row r="166" spans="2:24" ht="15.6" customHeight="1">
      <c r="B166" s="65" t="s">
        <v>380</v>
      </c>
      <c r="C166" s="69">
        <v>509.7</v>
      </c>
      <c r="D166" s="69">
        <v>574.77624800000001</v>
      </c>
      <c r="E166" s="69">
        <v>631.087986</v>
      </c>
      <c r="F166" s="69">
        <v>732.1</v>
      </c>
      <c r="G166" s="69">
        <v>936.1</v>
      </c>
      <c r="H166" s="69">
        <v>1174.5</v>
      </c>
      <c r="I166" s="69">
        <v>1549.26648</v>
      </c>
      <c r="J166" s="69">
        <v>1861.167271</v>
      </c>
      <c r="K166" s="69">
        <v>2403.6999999999998</v>
      </c>
      <c r="L166" s="71">
        <v>2344.4056220000002</v>
      </c>
      <c r="M166" s="69">
        <v>3275.2509030000001</v>
      </c>
      <c r="N166" s="69">
        <v>4338.4008750000003</v>
      </c>
      <c r="O166" s="69">
        <v>5422.9375170000003</v>
      </c>
      <c r="P166" s="69">
        <v>6240.517597</v>
      </c>
      <c r="Q166" s="71">
        <v>6891.4261059999999</v>
      </c>
      <c r="R166" s="69">
        <v>6934.1</v>
      </c>
      <c r="S166" s="69">
        <v>7109.3</v>
      </c>
      <c r="T166" s="69">
        <v>7648.9</v>
      </c>
      <c r="U166" s="69">
        <v>9204.7000000000007</v>
      </c>
      <c r="V166" s="69">
        <v>10298.5</v>
      </c>
      <c r="W166" s="69">
        <v>10191.299999999999</v>
      </c>
      <c r="X166" s="69">
        <v>10964.53593</v>
      </c>
    </row>
    <row r="168" spans="2:24" ht="15.6" customHeight="1">
      <c r="B168" s="67" t="s">
        <v>381</v>
      </c>
      <c r="C168" s="66"/>
      <c r="D168" s="66"/>
      <c r="E168" s="66"/>
      <c r="F168" s="66"/>
      <c r="G168" s="66"/>
      <c r="H168" s="66"/>
      <c r="I168" s="66"/>
      <c r="J168" s="66"/>
      <c r="K168" s="66"/>
      <c r="L168" s="66"/>
      <c r="M168" s="66"/>
      <c r="N168" s="66"/>
      <c r="O168" s="66"/>
      <c r="P168" s="66"/>
      <c r="Q168" s="66"/>
      <c r="R168" s="66"/>
      <c r="S168" s="66"/>
      <c r="T168" s="66"/>
      <c r="U168" s="66"/>
      <c r="V168" s="66"/>
      <c r="W168" s="66"/>
      <c r="X168" s="66"/>
    </row>
    <row r="169" spans="2:24" ht="15.6" customHeight="1">
      <c r="B169" s="67" t="s">
        <v>382</v>
      </c>
      <c r="C169" s="68">
        <v>75.959999999999994</v>
      </c>
      <c r="D169" s="68">
        <v>59.87</v>
      </c>
      <c r="E169" s="68">
        <v>55.14</v>
      </c>
      <c r="F169" s="68">
        <v>46.75</v>
      </c>
      <c r="G169" s="68">
        <v>56.64</v>
      </c>
      <c r="H169" s="68">
        <v>52.95</v>
      </c>
      <c r="I169" s="68">
        <v>52.32</v>
      </c>
      <c r="J169" s="68">
        <v>57.2</v>
      </c>
      <c r="K169" s="68">
        <v>65.5</v>
      </c>
      <c r="L169" s="68">
        <v>80.61</v>
      </c>
      <c r="M169" s="68">
        <v>63.07</v>
      </c>
      <c r="N169" s="68">
        <v>69.64</v>
      </c>
      <c r="O169" s="68">
        <v>74.510000000000005</v>
      </c>
      <c r="P169" s="68">
        <v>82.12</v>
      </c>
      <c r="Q169" s="68">
        <v>84.33</v>
      </c>
      <c r="R169" s="68">
        <v>110.23</v>
      </c>
      <c r="S169" s="68">
        <v>105.44</v>
      </c>
      <c r="T169" s="68">
        <v>106.86</v>
      </c>
      <c r="U169" s="68">
        <v>125.52</v>
      </c>
      <c r="V169" s="68">
        <v>134.94999999999999</v>
      </c>
      <c r="W169" s="68">
        <v>171.52</v>
      </c>
      <c r="X169" s="68" t="s">
        <v>301</v>
      </c>
    </row>
    <row r="171" spans="2:24" ht="15.6" customHeight="1">
      <c r="B171" s="67" t="s">
        <v>383</v>
      </c>
      <c r="C171" s="66"/>
      <c r="D171" s="66"/>
      <c r="E171" s="66"/>
      <c r="F171" s="66"/>
      <c r="G171" s="66"/>
      <c r="H171" s="66"/>
      <c r="I171" s="66"/>
      <c r="J171" s="66"/>
      <c r="K171" s="66"/>
      <c r="L171" s="66"/>
      <c r="M171" s="66"/>
      <c r="N171" s="66"/>
      <c r="O171" s="66"/>
      <c r="P171" s="66"/>
      <c r="Q171" s="66"/>
      <c r="R171" s="66"/>
      <c r="S171" s="66"/>
      <c r="T171" s="66"/>
      <c r="U171" s="66"/>
      <c r="V171" s="66"/>
      <c r="W171" s="66"/>
      <c r="X171" s="66"/>
    </row>
    <row r="172" spans="2:24" ht="15.6" customHeight="1">
      <c r="B172" s="67" t="s">
        <v>384</v>
      </c>
      <c r="C172" s="66"/>
      <c r="D172" s="66"/>
      <c r="E172" s="66"/>
      <c r="F172" s="66"/>
      <c r="G172" s="66"/>
      <c r="H172" s="66"/>
      <c r="I172" s="66"/>
      <c r="J172" s="66"/>
      <c r="K172" s="66"/>
      <c r="L172" s="66"/>
      <c r="M172" s="66"/>
      <c r="N172" s="66"/>
      <c r="O172" s="66"/>
      <c r="P172" s="66"/>
      <c r="Q172" s="66"/>
      <c r="R172" s="66"/>
      <c r="S172" s="66"/>
      <c r="T172" s="66"/>
      <c r="U172" s="66"/>
      <c r="V172" s="66"/>
      <c r="W172" s="66"/>
      <c r="X172" s="66"/>
    </row>
    <row r="173" spans="2:24" ht="15.6" customHeight="1">
      <c r="B173" s="67" t="s">
        <v>385</v>
      </c>
      <c r="C173" s="69">
        <v>5185</v>
      </c>
      <c r="D173" s="69">
        <v>5141</v>
      </c>
      <c r="E173" s="69">
        <v>5544.4</v>
      </c>
      <c r="F173" s="69">
        <v>5666.1</v>
      </c>
      <c r="G173" s="69">
        <v>6865</v>
      </c>
      <c r="H173" s="69">
        <v>7517.1</v>
      </c>
      <c r="I173" s="69">
        <v>8074.1</v>
      </c>
      <c r="J173" s="69">
        <v>9237.6</v>
      </c>
      <c r="K173" s="69">
        <v>10071.9</v>
      </c>
      <c r="L173" s="69">
        <v>14442.1</v>
      </c>
      <c r="M173" s="69">
        <v>25161.9</v>
      </c>
      <c r="N173" s="69">
        <v>32029.7</v>
      </c>
      <c r="O173" s="69">
        <v>29926.1</v>
      </c>
      <c r="P173" s="69">
        <v>30123.3</v>
      </c>
      <c r="Q173" s="69">
        <v>25287.8</v>
      </c>
      <c r="R173" s="69">
        <v>24205.9</v>
      </c>
      <c r="S173" s="69">
        <v>35522.31</v>
      </c>
      <c r="T173" s="69">
        <v>48145.1</v>
      </c>
      <c r="U173" s="69">
        <v>51401.3</v>
      </c>
      <c r="V173" s="69">
        <v>55799.4</v>
      </c>
      <c r="W173" s="69">
        <v>43844.75</v>
      </c>
      <c r="X173" s="69">
        <v>33691.9</v>
      </c>
    </row>
    <row r="174" spans="2:24" ht="15.6" customHeight="1">
      <c r="B174" s="67" t="s">
        <v>386</v>
      </c>
      <c r="C174" s="69" t="s">
        <v>351</v>
      </c>
      <c r="D174" s="69" t="s">
        <v>351</v>
      </c>
      <c r="E174" s="69" t="s">
        <v>351</v>
      </c>
      <c r="F174" s="69">
        <v>435.4</v>
      </c>
      <c r="G174" s="69">
        <v>1560.4</v>
      </c>
      <c r="H174" s="69">
        <v>2116.1999999999998</v>
      </c>
      <c r="I174" s="69">
        <v>2456.6</v>
      </c>
      <c r="J174" s="69">
        <v>3268.1</v>
      </c>
      <c r="K174" s="69">
        <v>4169.3</v>
      </c>
      <c r="L174" s="69">
        <v>7113.2</v>
      </c>
      <c r="M174" s="69">
        <v>16726.2</v>
      </c>
      <c r="N174" s="69">
        <v>16627.5</v>
      </c>
      <c r="O174" s="69">
        <v>15523.5</v>
      </c>
      <c r="P174" s="69">
        <v>12593.5</v>
      </c>
      <c r="Q174" s="69">
        <v>14314.1</v>
      </c>
      <c r="R174" s="69">
        <v>13348.3</v>
      </c>
      <c r="S174" s="69">
        <v>24107.29578</v>
      </c>
      <c r="T174" s="69">
        <v>28958.6</v>
      </c>
      <c r="U174" s="69">
        <v>32043.3</v>
      </c>
      <c r="V174" s="69">
        <v>28141</v>
      </c>
      <c r="W174" s="69">
        <v>25123.95</v>
      </c>
      <c r="X174" s="69">
        <v>16137.7</v>
      </c>
    </row>
    <row r="175" spans="2:24" ht="15.6" customHeight="1">
      <c r="B175" s="67" t="s">
        <v>387</v>
      </c>
      <c r="C175" s="69">
        <v>43</v>
      </c>
      <c r="D175" s="69">
        <v>10</v>
      </c>
      <c r="E175" s="69">
        <v>0.1</v>
      </c>
      <c r="F175" s="69">
        <v>0.3</v>
      </c>
      <c r="G175" s="69">
        <v>0.3</v>
      </c>
      <c r="H175" s="69">
        <v>0.4</v>
      </c>
      <c r="I175" s="69">
        <v>0.2</v>
      </c>
      <c r="J175" s="69">
        <v>0.6</v>
      </c>
      <c r="K175" s="69">
        <v>0.5</v>
      </c>
      <c r="L175" s="69">
        <v>0.2</v>
      </c>
      <c r="M175" s="69">
        <v>0.2</v>
      </c>
      <c r="N175" s="69">
        <v>0.1</v>
      </c>
      <c r="O175" s="69">
        <v>0.3</v>
      </c>
      <c r="P175" s="69">
        <v>0.7</v>
      </c>
      <c r="Q175" s="69">
        <v>1.4</v>
      </c>
      <c r="R175" s="69">
        <v>0.8</v>
      </c>
      <c r="S175" s="69">
        <v>0.50771999999999995</v>
      </c>
      <c r="T175" s="69">
        <v>1.8</v>
      </c>
      <c r="U175" s="69">
        <v>2.1</v>
      </c>
      <c r="V175" s="69">
        <v>53.9</v>
      </c>
      <c r="W175" s="69">
        <v>4.5</v>
      </c>
      <c r="X175" s="69">
        <v>9.1</v>
      </c>
    </row>
    <row r="176" spans="2:24" ht="15.6" customHeight="1">
      <c r="B176" s="67" t="s">
        <v>388</v>
      </c>
      <c r="C176" s="69">
        <v>5212</v>
      </c>
      <c r="D176" s="69">
        <v>5189</v>
      </c>
      <c r="E176" s="69">
        <v>5535.3</v>
      </c>
      <c r="F176" s="69">
        <v>5161.7</v>
      </c>
      <c r="G176" s="69">
        <v>5188.5</v>
      </c>
      <c r="H176" s="69">
        <v>5472.6</v>
      </c>
      <c r="I176" s="69">
        <v>5691.2</v>
      </c>
      <c r="J176" s="69">
        <v>5906.1</v>
      </c>
      <c r="K176" s="69">
        <v>5843.2</v>
      </c>
      <c r="L176" s="69">
        <v>6426.2</v>
      </c>
      <c r="M176" s="69">
        <v>6905.8</v>
      </c>
      <c r="N176" s="69">
        <v>6762.2</v>
      </c>
      <c r="O176" s="69">
        <v>7301.2</v>
      </c>
      <c r="P176" s="69">
        <v>8018.8</v>
      </c>
      <c r="Q176" s="69">
        <v>7953.7</v>
      </c>
      <c r="R176" s="69">
        <v>7641.5</v>
      </c>
      <c r="S176" s="69">
        <v>8598.6</v>
      </c>
      <c r="T176" s="69">
        <v>8642</v>
      </c>
      <c r="U176" s="69">
        <v>9513.2000000000007</v>
      </c>
      <c r="V176" s="69">
        <v>9792.2999999999993</v>
      </c>
      <c r="W176" s="69">
        <v>10279.4</v>
      </c>
      <c r="X176" s="69">
        <v>9914.6919999999991</v>
      </c>
    </row>
    <row r="177" spans="2:24">
      <c r="B177" s="73"/>
    </row>
    <row r="178" spans="2:24" ht="15.6" customHeight="1">
      <c r="B178" s="67" t="s">
        <v>389</v>
      </c>
      <c r="C178" s="66"/>
      <c r="D178" s="66"/>
      <c r="E178" s="66"/>
      <c r="F178" s="66"/>
      <c r="G178" s="66"/>
      <c r="H178" s="66"/>
      <c r="I178" s="66"/>
      <c r="J178" s="66"/>
      <c r="K178" s="66"/>
      <c r="L178" s="66"/>
      <c r="M178" s="66"/>
      <c r="N178" s="66"/>
      <c r="O178" s="66"/>
      <c r="P178" s="66"/>
      <c r="Q178" s="66"/>
      <c r="R178" s="66"/>
      <c r="S178" s="66"/>
      <c r="T178" s="66"/>
      <c r="U178" s="66"/>
      <c r="V178" s="66"/>
      <c r="W178" s="66"/>
      <c r="X178" s="66"/>
    </row>
    <row r="179" spans="2:24" ht="15.6" customHeight="1">
      <c r="B179" s="67" t="s">
        <v>385</v>
      </c>
      <c r="C179" s="69">
        <v>2946</v>
      </c>
      <c r="D179" s="69">
        <v>3017</v>
      </c>
      <c r="E179" s="69">
        <v>3111.7</v>
      </c>
      <c r="F179" s="69">
        <v>3137.7</v>
      </c>
      <c r="G179" s="69">
        <v>3303.4</v>
      </c>
      <c r="H179" s="69">
        <v>3418.9</v>
      </c>
      <c r="I179" s="69">
        <v>3544.2</v>
      </c>
      <c r="J179" s="69">
        <v>3700.7</v>
      </c>
      <c r="K179" s="69">
        <v>4000.6</v>
      </c>
      <c r="L179" s="69">
        <v>4038.8</v>
      </c>
      <c r="M179" s="69">
        <v>4312.8</v>
      </c>
      <c r="N179" s="69">
        <v>4536.3999999999996</v>
      </c>
      <c r="O179" s="69">
        <v>4815.6000000000004</v>
      </c>
      <c r="P179" s="69">
        <v>5019.5</v>
      </c>
      <c r="Q179" s="69">
        <v>5375.8</v>
      </c>
      <c r="R179" s="69">
        <v>5513.2</v>
      </c>
      <c r="S179" s="69">
        <v>5667.1037999999999</v>
      </c>
      <c r="T179" s="69">
        <v>6027.3</v>
      </c>
      <c r="U179" s="69">
        <v>6535.3</v>
      </c>
      <c r="V179" s="69">
        <v>6900.4</v>
      </c>
      <c r="W179" s="69">
        <v>7069.7176099999997</v>
      </c>
      <c r="X179" s="69">
        <v>6440</v>
      </c>
    </row>
    <row r="180" spans="2:24" ht="15.6" customHeight="1">
      <c r="B180" s="67" t="s">
        <v>386</v>
      </c>
      <c r="C180" s="69">
        <v>25</v>
      </c>
      <c r="D180" s="69">
        <v>18</v>
      </c>
      <c r="E180" s="69">
        <v>15.5</v>
      </c>
      <c r="F180" s="69">
        <v>6.7</v>
      </c>
      <c r="G180" s="69">
        <v>8.1999999999999993</v>
      </c>
      <c r="H180" s="69">
        <v>11.9</v>
      </c>
      <c r="I180" s="69">
        <v>20.8</v>
      </c>
      <c r="J180" s="69">
        <v>10.1</v>
      </c>
      <c r="K180" s="69">
        <v>15.9</v>
      </c>
      <c r="L180" s="69">
        <v>18.100000000000001</v>
      </c>
      <c r="M180" s="69">
        <v>22.2</v>
      </c>
      <c r="N180" s="69">
        <v>23.8</v>
      </c>
      <c r="O180" s="69">
        <v>21.2</v>
      </c>
      <c r="P180" s="69">
        <v>18.2</v>
      </c>
      <c r="Q180" s="69">
        <v>33.4</v>
      </c>
      <c r="R180" s="69">
        <v>50.8</v>
      </c>
      <c r="S180" s="69">
        <v>36.040599999999998</v>
      </c>
      <c r="T180" s="69">
        <v>25.7</v>
      </c>
      <c r="U180" s="69">
        <v>26.7</v>
      </c>
      <c r="V180" s="69">
        <v>24.1</v>
      </c>
      <c r="W180" s="69">
        <v>41.4574</v>
      </c>
      <c r="X180" s="69">
        <v>23.9</v>
      </c>
    </row>
    <row r="181" spans="2:24" ht="15.6" customHeight="1">
      <c r="B181" s="67" t="s">
        <v>387</v>
      </c>
      <c r="C181" s="69">
        <v>181</v>
      </c>
      <c r="D181" s="69">
        <v>196</v>
      </c>
      <c r="E181" s="69">
        <v>167.3</v>
      </c>
      <c r="F181" s="69">
        <v>171.3</v>
      </c>
      <c r="G181" s="69">
        <v>170.8</v>
      </c>
      <c r="H181" s="69">
        <v>167.5</v>
      </c>
      <c r="I181" s="69">
        <v>168.3</v>
      </c>
      <c r="J181" s="69">
        <v>195.4</v>
      </c>
      <c r="K181" s="69">
        <v>197.6</v>
      </c>
      <c r="L181" s="69">
        <v>156.5</v>
      </c>
      <c r="M181" s="69">
        <v>262.89999999999998</v>
      </c>
      <c r="N181" s="69">
        <v>275.5</v>
      </c>
      <c r="O181" s="69">
        <v>366</v>
      </c>
      <c r="P181" s="69">
        <v>1195.4927</v>
      </c>
      <c r="Q181" s="69">
        <v>1349.2</v>
      </c>
      <c r="R181" s="69">
        <v>1416.8</v>
      </c>
      <c r="S181" s="69">
        <v>1446.3307</v>
      </c>
      <c r="T181" s="69">
        <v>1574.3</v>
      </c>
      <c r="U181" s="69">
        <v>1665.7</v>
      </c>
      <c r="V181" s="69">
        <v>1722.7</v>
      </c>
      <c r="W181" s="69">
        <v>1684.8659</v>
      </c>
      <c r="X181" s="69">
        <v>1618.8</v>
      </c>
    </row>
    <row r="182" spans="2:24" ht="15.6" customHeight="1">
      <c r="B182" s="67" t="s">
        <v>388</v>
      </c>
      <c r="C182" s="69">
        <v>1910</v>
      </c>
      <c r="D182" s="69">
        <v>1948</v>
      </c>
      <c r="E182" s="69">
        <v>2031.7</v>
      </c>
      <c r="F182" s="69">
        <v>2194.6</v>
      </c>
      <c r="G182" s="69">
        <v>2357</v>
      </c>
      <c r="H182" s="69">
        <v>2534</v>
      </c>
      <c r="I182" s="69">
        <v>2619.8000000000002</v>
      </c>
      <c r="J182" s="69">
        <v>2829.1</v>
      </c>
      <c r="K182" s="69">
        <v>3093.2</v>
      </c>
      <c r="L182" s="69">
        <v>3034.1</v>
      </c>
      <c r="M182" s="69">
        <v>3375.7</v>
      </c>
      <c r="N182" s="69">
        <v>3453</v>
      </c>
      <c r="O182" s="69">
        <v>3772.6</v>
      </c>
      <c r="P182" s="69">
        <v>4732.1000000000004</v>
      </c>
      <c r="Q182" s="69">
        <v>5158.3999999999996</v>
      </c>
      <c r="R182" s="69">
        <v>5283.5</v>
      </c>
      <c r="S182" s="69">
        <v>5445.7331000000004</v>
      </c>
      <c r="T182" s="69">
        <v>5948.7</v>
      </c>
      <c r="U182" s="69">
        <v>6449.7</v>
      </c>
      <c r="V182" s="69">
        <v>6846.4</v>
      </c>
      <c r="W182" s="69">
        <v>6816.7653730000002</v>
      </c>
      <c r="X182" s="69">
        <v>6301.5</v>
      </c>
    </row>
    <row r="183" spans="2:24">
      <c r="B183" s="73"/>
    </row>
    <row r="184" spans="2:24" ht="15.6" customHeight="1">
      <c r="B184" s="67" t="s">
        <v>390</v>
      </c>
      <c r="C184" s="66"/>
      <c r="D184" s="66"/>
      <c r="E184" s="66"/>
      <c r="F184" s="66"/>
      <c r="G184" s="66"/>
      <c r="H184" s="66"/>
      <c r="I184" s="66"/>
      <c r="J184" s="66"/>
      <c r="K184" s="66"/>
      <c r="L184" s="66"/>
      <c r="M184" s="66"/>
      <c r="N184" s="66"/>
      <c r="O184" s="66"/>
      <c r="P184" s="66"/>
      <c r="Q184" s="66"/>
      <c r="R184" s="66"/>
      <c r="S184" s="66"/>
      <c r="T184" s="66"/>
      <c r="U184" s="66"/>
      <c r="V184" s="66"/>
      <c r="W184" s="66"/>
      <c r="X184" s="66"/>
    </row>
    <row r="185" spans="2:24" ht="15.6" customHeight="1">
      <c r="B185" s="67" t="s">
        <v>391</v>
      </c>
      <c r="C185" s="69">
        <v>350</v>
      </c>
      <c r="D185" s="69">
        <v>359</v>
      </c>
      <c r="E185" s="69">
        <v>334</v>
      </c>
      <c r="F185" s="69">
        <v>413</v>
      </c>
      <c r="G185" s="69">
        <v>527</v>
      </c>
      <c r="H185" s="69">
        <v>674</v>
      </c>
      <c r="I185" s="69">
        <v>778</v>
      </c>
      <c r="J185" s="69">
        <v>817</v>
      </c>
      <c r="K185" s="69">
        <v>1192</v>
      </c>
      <c r="L185" s="69">
        <v>1395</v>
      </c>
      <c r="M185" s="69">
        <v>1366</v>
      </c>
      <c r="N185" s="69">
        <v>1250</v>
      </c>
      <c r="O185" s="69">
        <v>1472</v>
      </c>
      <c r="P185" s="69">
        <v>1550.8333299999999</v>
      </c>
      <c r="Q185" s="69">
        <v>1550</v>
      </c>
      <c r="R185" s="69">
        <v>1550</v>
      </c>
      <c r="S185" s="69">
        <v>1458</v>
      </c>
      <c r="T185" s="69">
        <v>1477</v>
      </c>
      <c r="U185" s="69">
        <v>1635</v>
      </c>
      <c r="V185" s="69">
        <v>1712.6993170000001</v>
      </c>
      <c r="W185" s="69">
        <v>1464.758032</v>
      </c>
      <c r="X185" s="69">
        <v>2180</v>
      </c>
    </row>
    <row r="186" spans="2:24" ht="15.6" customHeight="1">
      <c r="B186" s="67" t="s">
        <v>392</v>
      </c>
      <c r="C186" s="69">
        <v>409.1</v>
      </c>
      <c r="D186" s="69" t="s">
        <v>301</v>
      </c>
      <c r="E186" s="69">
        <v>410.8</v>
      </c>
      <c r="F186" s="69" t="s">
        <v>301</v>
      </c>
      <c r="G186" s="69" t="s">
        <v>301</v>
      </c>
      <c r="H186" s="69" t="s">
        <v>301</v>
      </c>
      <c r="I186" s="69">
        <v>955</v>
      </c>
      <c r="J186" s="69">
        <v>976</v>
      </c>
      <c r="K186" s="69">
        <v>1478</v>
      </c>
      <c r="L186" s="69">
        <v>1315</v>
      </c>
      <c r="M186" s="69">
        <v>1303</v>
      </c>
      <c r="N186" s="69">
        <v>1576</v>
      </c>
      <c r="O186" s="69">
        <v>1728</v>
      </c>
      <c r="P186" s="69">
        <v>1770.8333299999999</v>
      </c>
      <c r="Q186" s="69">
        <v>1788</v>
      </c>
      <c r="R186" s="69">
        <v>1790</v>
      </c>
      <c r="S186" s="69">
        <v>1661</v>
      </c>
      <c r="T186" s="69">
        <v>1711</v>
      </c>
      <c r="U186" s="69">
        <v>2124</v>
      </c>
      <c r="V186" s="69">
        <v>2339.7239460000001</v>
      </c>
      <c r="W186" s="69">
        <v>2146.4501879999998</v>
      </c>
      <c r="X186" s="69">
        <v>2332</v>
      </c>
    </row>
    <row r="188" spans="2:24" ht="15.6" customHeight="1">
      <c r="B188" s="67" t="s">
        <v>393</v>
      </c>
      <c r="C188" s="66"/>
      <c r="D188" s="66"/>
      <c r="E188" s="66"/>
      <c r="F188" s="66"/>
      <c r="G188" s="66"/>
      <c r="H188" s="66"/>
      <c r="I188" s="66"/>
      <c r="J188" s="66"/>
      <c r="K188" s="66"/>
      <c r="L188" s="66"/>
      <c r="M188" s="66"/>
      <c r="N188" s="66"/>
      <c r="O188" s="66"/>
      <c r="P188" s="66"/>
      <c r="Q188" s="66"/>
      <c r="R188" s="66"/>
      <c r="S188" s="66"/>
      <c r="T188" s="66"/>
      <c r="U188" s="66"/>
      <c r="V188" s="66"/>
      <c r="W188" s="66"/>
      <c r="X188" s="66"/>
    </row>
    <row r="189" spans="2:24" ht="15.6" customHeight="1">
      <c r="B189" s="72" t="s">
        <v>394</v>
      </c>
      <c r="C189" s="68">
        <v>100.9</v>
      </c>
      <c r="D189" s="68">
        <v>108.97199999999999</v>
      </c>
      <c r="E189" s="68">
        <v>110.715552</v>
      </c>
      <c r="F189" s="68">
        <v>115.9191829</v>
      </c>
      <c r="G189" s="68">
        <v>128.67029310000001</v>
      </c>
      <c r="H189" s="70">
        <v>140.8939709</v>
      </c>
      <c r="I189" s="68">
        <v>37.700000000000003</v>
      </c>
      <c r="J189" s="68">
        <v>44.4</v>
      </c>
      <c r="K189" s="68">
        <v>54.2</v>
      </c>
      <c r="L189" s="68">
        <v>56.5</v>
      </c>
      <c r="M189" s="68">
        <v>63.8</v>
      </c>
      <c r="N189" s="68">
        <v>69.5</v>
      </c>
      <c r="O189" s="68">
        <v>79.3</v>
      </c>
      <c r="P189" s="68">
        <v>89.2</v>
      </c>
      <c r="Q189" s="68">
        <v>98.5</v>
      </c>
      <c r="R189" s="68">
        <v>99.5</v>
      </c>
      <c r="S189" s="68">
        <v>100.8</v>
      </c>
      <c r="T189" s="68">
        <v>107.2</v>
      </c>
      <c r="U189" s="68">
        <v>116</v>
      </c>
      <c r="V189" s="68">
        <v>122</v>
      </c>
      <c r="W189" s="68">
        <v>124.8</v>
      </c>
      <c r="X189" s="68">
        <v>141.57080389999999</v>
      </c>
    </row>
    <row r="190" spans="2:24" ht="15.6" customHeight="1">
      <c r="B190" s="67" t="s">
        <v>395</v>
      </c>
      <c r="C190" s="68" t="s">
        <v>301</v>
      </c>
      <c r="D190" s="68">
        <v>108.7816706</v>
      </c>
      <c r="E190" s="68">
        <v>106.97171729999999</v>
      </c>
      <c r="F190" s="68">
        <v>115.21576020000001</v>
      </c>
      <c r="G190" s="68">
        <v>132.69426300000001</v>
      </c>
      <c r="H190" s="70">
        <v>153.33570180000001</v>
      </c>
      <c r="I190" s="68">
        <v>34</v>
      </c>
      <c r="J190" s="68">
        <v>43.6</v>
      </c>
      <c r="K190" s="68">
        <v>54</v>
      </c>
      <c r="L190" s="68">
        <v>54.2</v>
      </c>
      <c r="M190" s="68">
        <v>64.3</v>
      </c>
      <c r="N190" s="68">
        <v>69.900000000000006</v>
      </c>
      <c r="O190" s="68">
        <v>82.1</v>
      </c>
      <c r="P190" s="68">
        <v>93</v>
      </c>
      <c r="Q190" s="68">
        <v>99.1</v>
      </c>
      <c r="R190" s="68">
        <v>93.3</v>
      </c>
      <c r="S190" s="68">
        <v>94.9</v>
      </c>
      <c r="T190" s="68">
        <v>101.8</v>
      </c>
      <c r="U190" s="68">
        <v>111.1</v>
      </c>
      <c r="V190" s="68">
        <v>120.4</v>
      </c>
      <c r="W190" s="68">
        <v>130.6</v>
      </c>
      <c r="X190" s="68">
        <v>147.49554319999999</v>
      </c>
    </row>
    <row r="191" spans="2:24" ht="15.6" customHeight="1">
      <c r="B191" s="65" t="s">
        <v>396</v>
      </c>
      <c r="C191" s="68" t="s">
        <v>301</v>
      </c>
      <c r="D191" s="68" t="s">
        <v>301</v>
      </c>
      <c r="E191" s="68" t="s">
        <v>301</v>
      </c>
      <c r="F191" s="68" t="s">
        <v>301</v>
      </c>
      <c r="G191" s="68" t="s">
        <v>301</v>
      </c>
      <c r="H191" s="68" t="s">
        <v>301</v>
      </c>
      <c r="I191" s="68">
        <v>31.9</v>
      </c>
      <c r="J191" s="68">
        <v>35.700000000000003</v>
      </c>
      <c r="K191" s="68">
        <v>40.1</v>
      </c>
      <c r="L191" s="68">
        <v>48.2</v>
      </c>
      <c r="M191" s="68">
        <v>50.3</v>
      </c>
      <c r="N191" s="68">
        <v>51.7</v>
      </c>
      <c r="O191" s="68">
        <v>79.8</v>
      </c>
      <c r="P191" s="68">
        <v>90.5</v>
      </c>
      <c r="Q191" s="68">
        <v>99.8</v>
      </c>
      <c r="R191" s="68">
        <v>100.3</v>
      </c>
      <c r="S191" s="68">
        <v>101.2</v>
      </c>
      <c r="T191" s="68">
        <v>105</v>
      </c>
      <c r="U191" s="68">
        <v>113.4</v>
      </c>
      <c r="V191" s="68">
        <v>117.2</v>
      </c>
      <c r="W191" s="68">
        <v>122.1</v>
      </c>
      <c r="X191" s="68">
        <v>125.58349749999999</v>
      </c>
    </row>
    <row r="192" spans="2:24" ht="15.6" customHeight="1">
      <c r="B192" s="65" t="s">
        <v>397</v>
      </c>
      <c r="C192" s="68" t="s">
        <v>301</v>
      </c>
      <c r="D192" s="68" t="s">
        <v>301</v>
      </c>
      <c r="E192" s="68" t="s">
        <v>301</v>
      </c>
      <c r="F192" s="68" t="s">
        <v>301</v>
      </c>
      <c r="G192" s="68" t="s">
        <v>301</v>
      </c>
      <c r="H192" s="68" t="s">
        <v>301</v>
      </c>
      <c r="I192" s="68">
        <v>36.299999999999997</v>
      </c>
      <c r="J192" s="68">
        <v>39.200000000000003</v>
      </c>
      <c r="K192" s="68">
        <v>45.7</v>
      </c>
      <c r="L192" s="68">
        <v>50.7</v>
      </c>
      <c r="M192" s="68">
        <v>56</v>
      </c>
      <c r="N192" s="68">
        <v>63</v>
      </c>
      <c r="O192" s="68">
        <v>73.099999999999994</v>
      </c>
      <c r="P192" s="68">
        <v>86</v>
      </c>
      <c r="Q192" s="68">
        <v>98.2</v>
      </c>
      <c r="R192" s="68">
        <v>102</v>
      </c>
      <c r="S192" s="68">
        <v>104.4</v>
      </c>
      <c r="T192" s="68">
        <v>108.8</v>
      </c>
      <c r="U192" s="68">
        <v>114.3</v>
      </c>
      <c r="V192" s="68">
        <v>122.4</v>
      </c>
      <c r="W192" s="68">
        <v>126.9</v>
      </c>
      <c r="X192" s="68">
        <v>131.03550000000001</v>
      </c>
    </row>
    <row r="193" spans="2:24" ht="15.6" customHeight="1">
      <c r="B193" s="65" t="s">
        <v>398</v>
      </c>
      <c r="C193" s="68" t="s">
        <v>301</v>
      </c>
      <c r="D193" s="68" t="s">
        <v>301</v>
      </c>
      <c r="E193" s="68" t="s">
        <v>301</v>
      </c>
      <c r="F193" s="68" t="s">
        <v>301</v>
      </c>
      <c r="G193" s="68" t="s">
        <v>301</v>
      </c>
      <c r="H193" s="68" t="s">
        <v>301</v>
      </c>
      <c r="I193" s="68">
        <v>40.5</v>
      </c>
      <c r="J193" s="68">
        <v>44.8</v>
      </c>
      <c r="K193" s="68">
        <v>55</v>
      </c>
      <c r="L193" s="68">
        <v>55.3</v>
      </c>
      <c r="M193" s="68">
        <v>62.3</v>
      </c>
      <c r="N193" s="68">
        <v>70.2</v>
      </c>
      <c r="O193" s="68">
        <v>78</v>
      </c>
      <c r="P193" s="68">
        <v>84.1</v>
      </c>
      <c r="Q193" s="68">
        <v>97.8</v>
      </c>
      <c r="R193" s="68">
        <v>101.3</v>
      </c>
      <c r="S193" s="68">
        <v>103</v>
      </c>
      <c r="T193" s="68">
        <v>110.6</v>
      </c>
      <c r="U193" s="68">
        <v>128.69999999999999</v>
      </c>
      <c r="V193" s="68">
        <v>132.80000000000001</v>
      </c>
      <c r="W193" s="68">
        <v>123.1</v>
      </c>
      <c r="X193" s="68">
        <v>129.05032800000001</v>
      </c>
    </row>
    <row r="194" spans="2:24" ht="15.6" customHeight="1">
      <c r="B194" s="65" t="s">
        <v>399</v>
      </c>
      <c r="C194" s="68" t="s">
        <v>301</v>
      </c>
      <c r="D194" s="68" t="s">
        <v>301</v>
      </c>
      <c r="E194" s="68" t="s">
        <v>301</v>
      </c>
      <c r="F194" s="68" t="s">
        <v>301</v>
      </c>
      <c r="G194" s="68" t="s">
        <v>301</v>
      </c>
      <c r="H194" s="68" t="s">
        <v>301</v>
      </c>
      <c r="I194" s="68">
        <v>41.3</v>
      </c>
      <c r="J194" s="68">
        <v>47.6</v>
      </c>
      <c r="K194" s="68">
        <v>54.9</v>
      </c>
      <c r="L194" s="68">
        <v>59.9</v>
      </c>
      <c r="M194" s="68">
        <v>63.9</v>
      </c>
      <c r="N194" s="68">
        <v>67.5</v>
      </c>
      <c r="O194" s="68">
        <v>74.3</v>
      </c>
      <c r="P194" s="68">
        <v>87.9</v>
      </c>
      <c r="Q194" s="68">
        <v>97.9</v>
      </c>
      <c r="R194" s="68">
        <v>101.2</v>
      </c>
      <c r="S194" s="68">
        <v>102.9</v>
      </c>
      <c r="T194" s="68">
        <v>108.5</v>
      </c>
      <c r="U194" s="68">
        <v>114</v>
      </c>
      <c r="V194" s="68">
        <v>118.5</v>
      </c>
      <c r="W194" s="68">
        <v>122.4</v>
      </c>
      <c r="X194" s="68">
        <v>128.57660920000001</v>
      </c>
    </row>
    <row r="195" spans="2:24" ht="15.6" customHeight="1">
      <c r="B195" s="65" t="s">
        <v>400</v>
      </c>
      <c r="C195" s="68" t="s">
        <v>301</v>
      </c>
      <c r="D195" s="68" t="s">
        <v>301</v>
      </c>
      <c r="E195" s="68" t="s">
        <v>301</v>
      </c>
      <c r="F195" s="68" t="s">
        <v>301</v>
      </c>
      <c r="G195" s="68" t="s">
        <v>301</v>
      </c>
      <c r="H195" s="68" t="s">
        <v>301</v>
      </c>
      <c r="I195" s="68">
        <v>41.4</v>
      </c>
      <c r="J195" s="68">
        <v>50.5</v>
      </c>
      <c r="K195" s="68">
        <v>64.2</v>
      </c>
      <c r="L195" s="68">
        <v>70.400000000000006</v>
      </c>
      <c r="M195" s="68">
        <v>71.5</v>
      </c>
      <c r="N195" s="68">
        <v>73.2</v>
      </c>
      <c r="O195" s="68">
        <v>79.900000000000006</v>
      </c>
      <c r="P195" s="68">
        <v>90.4</v>
      </c>
      <c r="Q195" s="68">
        <v>98.6</v>
      </c>
      <c r="R195" s="68">
        <v>101</v>
      </c>
      <c r="S195" s="68">
        <v>103.7</v>
      </c>
      <c r="T195" s="68">
        <v>113.3</v>
      </c>
      <c r="U195" s="68">
        <v>126.2</v>
      </c>
      <c r="V195" s="68">
        <v>130.4</v>
      </c>
      <c r="W195" s="68">
        <v>135.4</v>
      </c>
      <c r="X195" s="68">
        <v>142.4221986</v>
      </c>
    </row>
    <row r="196" spans="2:24" ht="15.6" customHeight="1">
      <c r="B196" s="65" t="s">
        <v>401</v>
      </c>
      <c r="C196" s="68" t="s">
        <v>301</v>
      </c>
      <c r="D196" s="68" t="s">
        <v>301</v>
      </c>
      <c r="E196" s="68" t="s">
        <v>301</v>
      </c>
      <c r="F196" s="68" t="s">
        <v>301</v>
      </c>
      <c r="G196" s="68" t="s">
        <v>301</v>
      </c>
      <c r="H196" s="68" t="s">
        <v>301</v>
      </c>
      <c r="I196" s="68">
        <v>49.1</v>
      </c>
      <c r="J196" s="68">
        <v>57</v>
      </c>
      <c r="K196" s="68">
        <v>71.8</v>
      </c>
      <c r="L196" s="68">
        <v>72.8</v>
      </c>
      <c r="M196" s="68">
        <v>73.7</v>
      </c>
      <c r="N196" s="68">
        <v>83</v>
      </c>
      <c r="O196" s="68">
        <v>88.3</v>
      </c>
      <c r="P196" s="68">
        <v>91</v>
      </c>
      <c r="Q196" s="68">
        <v>98.9</v>
      </c>
      <c r="R196" s="68">
        <v>100</v>
      </c>
      <c r="S196" s="68">
        <v>98.3</v>
      </c>
      <c r="T196" s="68">
        <v>108.6</v>
      </c>
      <c r="U196" s="68">
        <v>119</v>
      </c>
      <c r="V196" s="68">
        <v>117.3</v>
      </c>
      <c r="W196" s="68">
        <v>111.3</v>
      </c>
      <c r="X196" s="68">
        <v>116.8030019</v>
      </c>
    </row>
    <row r="197" spans="2:24" ht="15.6" customHeight="1">
      <c r="B197" s="65" t="s">
        <v>402</v>
      </c>
      <c r="C197" s="68" t="s">
        <v>301</v>
      </c>
      <c r="D197" s="68" t="s">
        <v>301</v>
      </c>
      <c r="E197" s="68" t="s">
        <v>301</v>
      </c>
      <c r="F197" s="68" t="s">
        <v>301</v>
      </c>
      <c r="G197" s="68" t="s">
        <v>301</v>
      </c>
      <c r="H197" s="68" t="s">
        <v>301</v>
      </c>
      <c r="I197" s="68">
        <v>91.8</v>
      </c>
      <c r="J197" s="68">
        <v>87.9</v>
      </c>
      <c r="K197" s="68">
        <v>85.3</v>
      </c>
      <c r="L197" s="68">
        <v>89.3</v>
      </c>
      <c r="M197" s="68">
        <v>102.4</v>
      </c>
      <c r="N197" s="68">
        <v>102.3</v>
      </c>
      <c r="O197" s="68">
        <v>100.8</v>
      </c>
      <c r="P197" s="68">
        <v>100.4</v>
      </c>
      <c r="Q197" s="68">
        <v>100.4</v>
      </c>
      <c r="R197" s="68">
        <v>99.8</v>
      </c>
      <c r="S197" s="68">
        <v>98.7</v>
      </c>
      <c r="T197" s="68">
        <v>98.2</v>
      </c>
      <c r="U197" s="68">
        <v>98.6</v>
      </c>
      <c r="V197" s="68">
        <v>98.6</v>
      </c>
      <c r="W197" s="68">
        <v>98.8</v>
      </c>
      <c r="X197" s="68">
        <v>99.117286199999995</v>
      </c>
    </row>
    <row r="198" spans="2:24" ht="15.6" customHeight="1">
      <c r="B198" s="65" t="s">
        <v>403</v>
      </c>
      <c r="C198" s="68" t="s">
        <v>301</v>
      </c>
      <c r="D198" s="68" t="s">
        <v>301</v>
      </c>
      <c r="E198" s="68" t="s">
        <v>301</v>
      </c>
      <c r="F198" s="68" t="s">
        <v>301</v>
      </c>
      <c r="G198" s="68" t="s">
        <v>301</v>
      </c>
      <c r="H198" s="68" t="s">
        <v>301</v>
      </c>
      <c r="I198" s="68">
        <v>69.8</v>
      </c>
      <c r="J198" s="68">
        <v>73</v>
      </c>
      <c r="K198" s="68">
        <v>80</v>
      </c>
      <c r="L198" s="68">
        <v>83.7</v>
      </c>
      <c r="M198" s="68">
        <v>85.7</v>
      </c>
      <c r="N198" s="68">
        <v>88.1</v>
      </c>
      <c r="O198" s="68">
        <v>91.2</v>
      </c>
      <c r="P198" s="68">
        <v>91.4</v>
      </c>
      <c r="Q198" s="68">
        <v>98.9</v>
      </c>
      <c r="R198" s="68">
        <v>101.8</v>
      </c>
      <c r="S198" s="68">
        <v>101.6</v>
      </c>
      <c r="T198" s="68">
        <v>105.6</v>
      </c>
      <c r="U198" s="68">
        <v>116.9</v>
      </c>
      <c r="V198" s="68">
        <v>127.8</v>
      </c>
      <c r="W198" s="68">
        <v>128.80000000000001</v>
      </c>
      <c r="X198" s="68">
        <v>130.35852610000001</v>
      </c>
    </row>
    <row r="199" spans="2:24" ht="15.6" customHeight="1">
      <c r="B199" s="65" t="s">
        <v>404</v>
      </c>
      <c r="C199" s="68" t="s">
        <v>301</v>
      </c>
      <c r="D199" s="68" t="s">
        <v>301</v>
      </c>
      <c r="E199" s="68" t="s">
        <v>301</v>
      </c>
      <c r="F199" s="68" t="s">
        <v>301</v>
      </c>
      <c r="G199" s="68" t="s">
        <v>301</v>
      </c>
      <c r="H199" s="68" t="s">
        <v>301</v>
      </c>
      <c r="I199" s="68">
        <v>23.6</v>
      </c>
      <c r="J199" s="68">
        <v>26.7</v>
      </c>
      <c r="K199" s="68">
        <v>37.4</v>
      </c>
      <c r="L199" s="68">
        <v>41.1</v>
      </c>
      <c r="M199" s="68">
        <v>48.9</v>
      </c>
      <c r="N199" s="68">
        <v>53.7</v>
      </c>
      <c r="O199" s="68">
        <v>61.9</v>
      </c>
      <c r="P199" s="68">
        <v>78.7</v>
      </c>
      <c r="Q199" s="68">
        <v>91.9</v>
      </c>
      <c r="R199" s="68">
        <v>111.4</v>
      </c>
      <c r="S199" s="68">
        <v>116.3</v>
      </c>
      <c r="T199" s="68">
        <v>122.7</v>
      </c>
      <c r="U199" s="68">
        <v>129.69999999999999</v>
      </c>
      <c r="V199" s="68">
        <v>142.19999999999999</v>
      </c>
      <c r="W199" s="68">
        <v>142.69999999999999</v>
      </c>
      <c r="X199" s="68">
        <v>143.83840359999999</v>
      </c>
    </row>
    <row r="200" spans="2:24" ht="15.6" customHeight="1">
      <c r="B200" s="65" t="s">
        <v>405</v>
      </c>
      <c r="C200" s="68" t="s">
        <v>301</v>
      </c>
      <c r="D200" s="68" t="s">
        <v>301</v>
      </c>
      <c r="E200" s="68" t="s">
        <v>301</v>
      </c>
      <c r="F200" s="68" t="s">
        <v>301</v>
      </c>
      <c r="G200" s="68" t="s">
        <v>301</v>
      </c>
      <c r="H200" s="68" t="s">
        <v>301</v>
      </c>
      <c r="I200" s="68">
        <v>32.4</v>
      </c>
      <c r="J200" s="68">
        <v>36.1</v>
      </c>
      <c r="K200" s="68">
        <v>47.5</v>
      </c>
      <c r="L200" s="68">
        <v>52.8</v>
      </c>
      <c r="M200" s="68">
        <v>59.6</v>
      </c>
      <c r="N200" s="68">
        <v>63.1</v>
      </c>
      <c r="O200" s="68">
        <v>77.599999999999994</v>
      </c>
      <c r="P200" s="68">
        <v>91.4</v>
      </c>
      <c r="Q200" s="68">
        <v>99.3</v>
      </c>
      <c r="R200" s="68">
        <v>101</v>
      </c>
      <c r="S200" s="68">
        <v>101.8</v>
      </c>
      <c r="T200" s="68">
        <v>104.9</v>
      </c>
      <c r="U200" s="68">
        <v>110.2</v>
      </c>
      <c r="V200" s="68">
        <v>121.1</v>
      </c>
      <c r="W200" s="68">
        <v>127.1</v>
      </c>
      <c r="X200" s="68">
        <v>142.4413251</v>
      </c>
    </row>
    <row r="201" spans="2:24" ht="15.6" customHeight="1">
      <c r="B201" s="65" t="s">
        <v>406</v>
      </c>
      <c r="C201" s="68" t="s">
        <v>301</v>
      </c>
      <c r="D201" s="68" t="s">
        <v>301</v>
      </c>
      <c r="E201" s="68" t="s">
        <v>301</v>
      </c>
      <c r="F201" s="68" t="s">
        <v>301</v>
      </c>
      <c r="G201" s="68" t="s">
        <v>301</v>
      </c>
      <c r="H201" s="68" t="s">
        <v>301</v>
      </c>
      <c r="I201" s="68">
        <v>45.2</v>
      </c>
      <c r="J201" s="68">
        <v>49.5</v>
      </c>
      <c r="K201" s="68">
        <v>56.7</v>
      </c>
      <c r="L201" s="68">
        <v>64.7</v>
      </c>
      <c r="M201" s="68">
        <v>67.400000000000006</v>
      </c>
      <c r="N201" s="68">
        <v>70.599999999999994</v>
      </c>
      <c r="O201" s="68">
        <v>75.8</v>
      </c>
      <c r="P201" s="68">
        <v>88.9</v>
      </c>
      <c r="Q201" s="68">
        <v>99.3</v>
      </c>
      <c r="R201" s="68">
        <v>101.3</v>
      </c>
      <c r="S201" s="68">
        <v>103.5</v>
      </c>
      <c r="T201" s="68">
        <v>111.7</v>
      </c>
      <c r="U201" s="68">
        <v>115.9</v>
      </c>
      <c r="V201" s="68">
        <v>122.6</v>
      </c>
      <c r="W201" s="68">
        <v>128.19999999999999</v>
      </c>
      <c r="X201" s="68">
        <v>135.05031679999999</v>
      </c>
    </row>
    <row r="202" spans="2:24" ht="15.6" customHeight="1">
      <c r="B202" s="65" t="s">
        <v>407</v>
      </c>
      <c r="C202" s="68">
        <v>45.040143399999998</v>
      </c>
      <c r="D202" s="68">
        <v>48.643354879999997</v>
      </c>
      <c r="E202" s="68">
        <v>49.42164855</v>
      </c>
      <c r="F202" s="68">
        <v>51.744466039999999</v>
      </c>
      <c r="G202" s="68">
        <v>57.436357299999997</v>
      </c>
      <c r="H202" s="70">
        <v>62.89281124</v>
      </c>
      <c r="I202" s="68">
        <v>39.078591869999997</v>
      </c>
      <c r="J202" s="68">
        <v>44.595596780000001</v>
      </c>
      <c r="K202" s="68">
        <v>54.937984640000003</v>
      </c>
      <c r="L202" s="68">
        <v>55.975015220000003</v>
      </c>
      <c r="M202" s="68">
        <v>63.975053260000003</v>
      </c>
      <c r="N202" s="68">
        <v>69.985296259999998</v>
      </c>
      <c r="O202" s="68">
        <v>79.904841520000005</v>
      </c>
      <c r="P202" s="68">
        <v>88.861348969999995</v>
      </c>
      <c r="Q202" s="68">
        <v>98.393631909999996</v>
      </c>
      <c r="R202" s="68">
        <v>99.504753170000001</v>
      </c>
      <c r="S202" s="68">
        <v>100.299896</v>
      </c>
      <c r="T202" s="68">
        <v>107.54669320000001</v>
      </c>
      <c r="U202" s="68">
        <v>117.9418769</v>
      </c>
      <c r="V202" s="68">
        <v>123.8474057</v>
      </c>
      <c r="W202" s="68">
        <v>126.1902115</v>
      </c>
      <c r="X202" s="68">
        <v>144.91452520000001</v>
      </c>
    </row>
    <row r="203" spans="2:24" ht="15.6" customHeight="1">
      <c r="B203" s="65" t="s">
        <v>408</v>
      </c>
      <c r="C203" s="68" t="s">
        <v>301</v>
      </c>
      <c r="D203" s="68" t="s">
        <v>301</v>
      </c>
      <c r="E203" s="68" t="s">
        <v>301</v>
      </c>
      <c r="F203" s="68" t="s">
        <v>301</v>
      </c>
      <c r="G203" s="68" t="s">
        <v>301</v>
      </c>
      <c r="H203" s="68" t="s">
        <v>301</v>
      </c>
      <c r="I203" s="68">
        <v>35.317600820000003</v>
      </c>
      <c r="J203" s="68">
        <v>43.992577310000001</v>
      </c>
      <c r="K203" s="68">
        <v>54.750225700000001</v>
      </c>
      <c r="L203" s="68">
        <v>54.502652550000001</v>
      </c>
      <c r="M203" s="68">
        <v>65.703548080000004</v>
      </c>
      <c r="N203" s="68">
        <v>70.71141154</v>
      </c>
      <c r="O203" s="68">
        <v>84.823280569999994</v>
      </c>
      <c r="P203" s="68">
        <v>93.758963109999996</v>
      </c>
      <c r="Q203" s="68">
        <v>100.26361439999999</v>
      </c>
      <c r="R203" s="68">
        <v>93.08420323</v>
      </c>
      <c r="S203" s="68">
        <v>94.301250049999993</v>
      </c>
      <c r="T203" s="68">
        <v>101.77556730000001</v>
      </c>
      <c r="U203" s="68">
        <v>112.1766044</v>
      </c>
      <c r="V203" s="68">
        <v>121.17952750000001</v>
      </c>
      <c r="W203" s="68">
        <v>132.063807</v>
      </c>
      <c r="X203" s="68">
        <v>161.60361069999999</v>
      </c>
    </row>
    <row r="204" spans="2:24" ht="15.6" customHeight="1">
      <c r="B204" s="65" t="s">
        <v>396</v>
      </c>
      <c r="C204" s="68" t="s">
        <v>301</v>
      </c>
      <c r="D204" s="68" t="s">
        <v>301</v>
      </c>
      <c r="E204" s="68" t="s">
        <v>301</v>
      </c>
      <c r="F204" s="68" t="s">
        <v>301</v>
      </c>
      <c r="G204" s="68" t="s">
        <v>301</v>
      </c>
      <c r="H204" s="68" t="s">
        <v>301</v>
      </c>
      <c r="I204" s="68">
        <v>34.333812170000002</v>
      </c>
      <c r="J204" s="68">
        <v>35.285732449999998</v>
      </c>
      <c r="K204" s="68">
        <v>38.416570120000003</v>
      </c>
      <c r="L204" s="68">
        <v>46.913663360000001</v>
      </c>
      <c r="M204" s="68">
        <v>50.798652070000003</v>
      </c>
      <c r="N204" s="68">
        <v>52.362082960000002</v>
      </c>
      <c r="O204" s="68">
        <v>80.922252749999998</v>
      </c>
      <c r="P204" s="68">
        <v>90.370802029999993</v>
      </c>
      <c r="Q204" s="68">
        <v>99.768552659999997</v>
      </c>
      <c r="R204" s="68">
        <v>100.4123731</v>
      </c>
      <c r="S204" s="68">
        <v>101.0882222</v>
      </c>
      <c r="T204" s="68">
        <v>105.0057731</v>
      </c>
      <c r="U204" s="68">
        <v>113.828667</v>
      </c>
      <c r="V204" s="68">
        <v>117.1838369</v>
      </c>
      <c r="W204" s="68">
        <v>123.0654504</v>
      </c>
      <c r="X204" s="68">
        <v>132.8114774</v>
      </c>
    </row>
    <row r="205" spans="2:24" ht="15.6" customHeight="1">
      <c r="B205" s="65" t="s">
        <v>397</v>
      </c>
      <c r="C205" s="68" t="s">
        <v>301</v>
      </c>
      <c r="D205" s="68" t="s">
        <v>301</v>
      </c>
      <c r="E205" s="68" t="s">
        <v>301</v>
      </c>
      <c r="F205" s="68" t="s">
        <v>301</v>
      </c>
      <c r="G205" s="68" t="s">
        <v>301</v>
      </c>
      <c r="H205" s="68" t="s">
        <v>301</v>
      </c>
      <c r="I205" s="68">
        <v>40.353521350000001</v>
      </c>
      <c r="J205" s="68">
        <v>41.171399579999999</v>
      </c>
      <c r="K205" s="68">
        <v>51.904062510000003</v>
      </c>
      <c r="L205" s="68">
        <v>53.810753699999999</v>
      </c>
      <c r="M205" s="68">
        <v>60.322015139999998</v>
      </c>
      <c r="N205" s="68">
        <v>71.423821919999995</v>
      </c>
      <c r="O205" s="68">
        <v>80.710856250000006</v>
      </c>
      <c r="P205" s="68">
        <v>91.568818980000003</v>
      </c>
      <c r="Q205" s="68">
        <v>100.0139011</v>
      </c>
      <c r="R205" s="68">
        <v>102.07367600000001</v>
      </c>
      <c r="S205" s="68">
        <v>103.8706787</v>
      </c>
      <c r="T205" s="68">
        <v>109.1606541</v>
      </c>
      <c r="U205" s="68">
        <v>114.63380069999999</v>
      </c>
      <c r="V205" s="68">
        <v>125.0361886</v>
      </c>
      <c r="W205" s="68">
        <v>129.48932429999999</v>
      </c>
      <c r="X205" s="68">
        <v>134.07220219999999</v>
      </c>
    </row>
    <row r="206" spans="2:24" ht="15.6" customHeight="1">
      <c r="B206" s="65" t="s">
        <v>398</v>
      </c>
      <c r="C206" s="68" t="s">
        <v>301</v>
      </c>
      <c r="D206" s="68" t="s">
        <v>301</v>
      </c>
      <c r="E206" s="68" t="s">
        <v>301</v>
      </c>
      <c r="F206" s="68" t="s">
        <v>301</v>
      </c>
      <c r="G206" s="68" t="s">
        <v>301</v>
      </c>
      <c r="H206" s="68" t="s">
        <v>301</v>
      </c>
      <c r="I206" s="68">
        <v>44.046986599999997</v>
      </c>
      <c r="J206" s="68">
        <v>47.127886349999997</v>
      </c>
      <c r="K206" s="68">
        <v>55.308887749999997</v>
      </c>
      <c r="L206" s="68">
        <v>53.168012240000003</v>
      </c>
      <c r="M206" s="68">
        <v>59.818407989999997</v>
      </c>
      <c r="N206" s="68">
        <v>68.410645830000007</v>
      </c>
      <c r="O206" s="68">
        <v>74.354281130000004</v>
      </c>
      <c r="P206" s="68">
        <v>80.575395560000004</v>
      </c>
      <c r="Q206" s="68">
        <v>98.401281139999995</v>
      </c>
      <c r="R206" s="68">
        <v>101.41524889999999</v>
      </c>
      <c r="S206" s="68">
        <v>102.41204140000001</v>
      </c>
      <c r="T206" s="68">
        <v>112.8972308</v>
      </c>
      <c r="U206" s="68">
        <v>141.1614438</v>
      </c>
      <c r="V206" s="68">
        <v>143.22630609999999</v>
      </c>
      <c r="W206" s="68">
        <v>125.6095284</v>
      </c>
      <c r="X206" s="68">
        <v>150.82418029999999</v>
      </c>
    </row>
    <row r="207" spans="2:24" ht="15.6" customHeight="1">
      <c r="B207" s="65" t="s">
        <v>399</v>
      </c>
      <c r="C207" s="68" t="s">
        <v>301</v>
      </c>
      <c r="D207" s="68" t="s">
        <v>301</v>
      </c>
      <c r="E207" s="68" t="s">
        <v>301</v>
      </c>
      <c r="F207" s="68" t="s">
        <v>301</v>
      </c>
      <c r="G207" s="68" t="s">
        <v>301</v>
      </c>
      <c r="H207" s="68" t="s">
        <v>301</v>
      </c>
      <c r="I207" s="68">
        <v>46.56210342</v>
      </c>
      <c r="J207" s="68">
        <v>52.382937079999998</v>
      </c>
      <c r="K207" s="68">
        <v>60.05413334</v>
      </c>
      <c r="L207" s="68">
        <v>63.944992509999999</v>
      </c>
      <c r="M207" s="68">
        <v>66.849231169999996</v>
      </c>
      <c r="N207" s="68">
        <v>70.404222329999996</v>
      </c>
      <c r="O207" s="68">
        <v>73.601003509999998</v>
      </c>
      <c r="P207" s="68">
        <v>88.775778990000006</v>
      </c>
      <c r="Q207" s="68">
        <v>96.329742109999998</v>
      </c>
      <c r="R207" s="68">
        <v>101.5548965</v>
      </c>
      <c r="S207" s="68">
        <v>103.0659172</v>
      </c>
      <c r="T207" s="68">
        <v>108.4034959</v>
      </c>
      <c r="U207" s="68">
        <v>114.5387707</v>
      </c>
      <c r="V207" s="68">
        <v>118.2132622</v>
      </c>
      <c r="W207" s="68">
        <v>121.3722088</v>
      </c>
      <c r="X207" s="68">
        <v>128.72288789999999</v>
      </c>
    </row>
    <row r="208" spans="2:24" ht="15.6" customHeight="1">
      <c r="B208" s="65" t="s">
        <v>400</v>
      </c>
      <c r="C208" s="68" t="s">
        <v>301</v>
      </c>
      <c r="D208" s="68" t="s">
        <v>301</v>
      </c>
      <c r="E208" s="68" t="s">
        <v>301</v>
      </c>
      <c r="F208" s="68" t="s">
        <v>301</v>
      </c>
      <c r="G208" s="68" t="s">
        <v>301</v>
      </c>
      <c r="H208" s="68" t="s">
        <v>301</v>
      </c>
      <c r="I208" s="68">
        <v>35.346899399999998</v>
      </c>
      <c r="J208" s="68">
        <v>41.910407259999999</v>
      </c>
      <c r="K208" s="68">
        <v>53.403300029999997</v>
      </c>
      <c r="L208" s="68">
        <v>60.973565610000001</v>
      </c>
      <c r="M208" s="68">
        <v>63.152937940000001</v>
      </c>
      <c r="N208" s="68">
        <v>64.225655290000006</v>
      </c>
      <c r="O208" s="68">
        <v>71.741737499999999</v>
      </c>
      <c r="P208" s="68">
        <v>87.277360229999999</v>
      </c>
      <c r="Q208" s="68">
        <v>97.255524429999994</v>
      </c>
      <c r="R208" s="68">
        <v>101.5364254</v>
      </c>
      <c r="S208" s="68">
        <v>104.9581451</v>
      </c>
      <c r="T208" s="68">
        <v>116.24086149999999</v>
      </c>
      <c r="U208" s="68">
        <v>132.2160299</v>
      </c>
      <c r="V208" s="68">
        <v>136.265602</v>
      </c>
      <c r="W208" s="68">
        <v>140.9626447</v>
      </c>
      <c r="X208" s="68">
        <v>152.94806489999999</v>
      </c>
    </row>
    <row r="209" spans="2:24" ht="15.6" customHeight="1">
      <c r="B209" s="65" t="s">
        <v>401</v>
      </c>
      <c r="C209" s="68" t="s">
        <v>301</v>
      </c>
      <c r="D209" s="68" t="s">
        <v>301</v>
      </c>
      <c r="E209" s="68" t="s">
        <v>301</v>
      </c>
      <c r="F209" s="68" t="s">
        <v>301</v>
      </c>
      <c r="G209" s="68" t="s">
        <v>301</v>
      </c>
      <c r="H209" s="68" t="s">
        <v>301</v>
      </c>
      <c r="I209" s="68">
        <v>49.06986972</v>
      </c>
      <c r="J209" s="68">
        <v>54.283945690000003</v>
      </c>
      <c r="K209" s="68">
        <v>72.642186769999995</v>
      </c>
      <c r="L209" s="68">
        <v>72.07237567</v>
      </c>
      <c r="M209" s="68">
        <v>73.404526680000004</v>
      </c>
      <c r="N209" s="68">
        <v>82.733560440000005</v>
      </c>
      <c r="O209" s="68">
        <v>88.966286330000003</v>
      </c>
      <c r="P209" s="68">
        <v>90.360972340000004</v>
      </c>
      <c r="Q209" s="68">
        <v>99.756751750000006</v>
      </c>
      <c r="R209" s="68">
        <v>100.4826029</v>
      </c>
      <c r="S209" s="68">
        <v>99.044844060000003</v>
      </c>
      <c r="T209" s="68">
        <v>109.43159060000001</v>
      </c>
      <c r="U209" s="68">
        <v>118.6610246</v>
      </c>
      <c r="V209" s="68">
        <v>115.61260590000001</v>
      </c>
      <c r="W209" s="68">
        <v>111.1306696</v>
      </c>
      <c r="X209" s="68">
        <v>134.79655310000001</v>
      </c>
    </row>
    <row r="210" spans="2:24" ht="15.6" customHeight="1">
      <c r="B210" s="65" t="s">
        <v>402</v>
      </c>
      <c r="C210" s="68" t="s">
        <v>301</v>
      </c>
      <c r="D210" s="68" t="s">
        <v>301</v>
      </c>
      <c r="E210" s="68" t="s">
        <v>301</v>
      </c>
      <c r="F210" s="68" t="s">
        <v>301</v>
      </c>
      <c r="G210" s="68" t="s">
        <v>301</v>
      </c>
      <c r="H210" s="68" t="s">
        <v>301</v>
      </c>
      <c r="I210" s="68">
        <v>89.787582420000007</v>
      </c>
      <c r="J210" s="68">
        <v>84.035916589999999</v>
      </c>
      <c r="K210" s="68">
        <v>80.765003039999996</v>
      </c>
      <c r="L210" s="68">
        <v>86.455085639999993</v>
      </c>
      <c r="M210" s="68">
        <v>101.0238401</v>
      </c>
      <c r="N210" s="68">
        <v>101.2254203</v>
      </c>
      <c r="O210" s="68">
        <v>100.0136017</v>
      </c>
      <c r="P210" s="68">
        <v>99.811554040000004</v>
      </c>
      <c r="Q210" s="68">
        <v>100.51872090000001</v>
      </c>
      <c r="R210" s="68">
        <v>99.79002208</v>
      </c>
      <c r="S210" s="68">
        <v>98.607479940000005</v>
      </c>
      <c r="T210" s="68">
        <v>98.229932329999997</v>
      </c>
      <c r="U210" s="68">
        <v>97.391215110000005</v>
      </c>
      <c r="V210" s="68">
        <v>97.592693440000005</v>
      </c>
      <c r="W210" s="68">
        <v>97.714634759999996</v>
      </c>
      <c r="X210" s="68">
        <v>101.5034818</v>
      </c>
    </row>
    <row r="211" spans="2:24" ht="15.6" customHeight="1">
      <c r="B211" s="65" t="s">
        <v>403</v>
      </c>
      <c r="C211" s="68" t="s">
        <v>301</v>
      </c>
      <c r="D211" s="68" t="s">
        <v>301</v>
      </c>
      <c r="E211" s="68" t="s">
        <v>301</v>
      </c>
      <c r="F211" s="68" t="s">
        <v>301</v>
      </c>
      <c r="G211" s="68" t="s">
        <v>301</v>
      </c>
      <c r="H211" s="68" t="s">
        <v>301</v>
      </c>
      <c r="I211" s="68">
        <v>77.460326050000006</v>
      </c>
      <c r="J211" s="68">
        <v>79.762817859999998</v>
      </c>
      <c r="K211" s="68">
        <v>86.746296200000003</v>
      </c>
      <c r="L211" s="68">
        <v>88.41451198</v>
      </c>
      <c r="M211" s="68">
        <v>89.699150860000003</v>
      </c>
      <c r="N211" s="68">
        <v>91.484695430000002</v>
      </c>
      <c r="O211" s="68">
        <v>94.901701610000003</v>
      </c>
      <c r="P211" s="68">
        <v>93.018019440000003</v>
      </c>
      <c r="Q211" s="68">
        <v>101.98793449999999</v>
      </c>
      <c r="R211" s="68">
        <v>102.8558748</v>
      </c>
      <c r="S211" s="68">
        <v>101.3016008</v>
      </c>
      <c r="T211" s="68">
        <v>105.4896931</v>
      </c>
      <c r="U211" s="68">
        <v>120.5380792</v>
      </c>
      <c r="V211" s="68">
        <v>139.49553829999999</v>
      </c>
      <c r="W211" s="68">
        <v>140.40527069999999</v>
      </c>
      <c r="X211" s="68">
        <v>143.77351619999999</v>
      </c>
    </row>
    <row r="212" spans="2:24" ht="15.6" customHeight="1">
      <c r="B212" s="65" t="s">
        <v>404</v>
      </c>
      <c r="C212" s="68" t="s">
        <v>301</v>
      </c>
      <c r="D212" s="68" t="s">
        <v>301</v>
      </c>
      <c r="E212" s="68" t="s">
        <v>301</v>
      </c>
      <c r="F212" s="68" t="s">
        <v>301</v>
      </c>
      <c r="G212" s="68" t="s">
        <v>301</v>
      </c>
      <c r="H212" s="68" t="s">
        <v>301</v>
      </c>
      <c r="I212" s="68">
        <v>22.115251409999999</v>
      </c>
      <c r="J212" s="68">
        <v>26.578089250000001</v>
      </c>
      <c r="K212" s="68">
        <v>36.574713389999999</v>
      </c>
      <c r="L212" s="68">
        <v>39.873765130000002</v>
      </c>
      <c r="M212" s="68">
        <v>47.99042712</v>
      </c>
      <c r="N212" s="68">
        <v>51.591912540000003</v>
      </c>
      <c r="O212" s="68">
        <v>59.940043469999999</v>
      </c>
      <c r="P212" s="68">
        <v>76.92865467</v>
      </c>
      <c r="Q212" s="68">
        <v>90.557935970000003</v>
      </c>
      <c r="R212" s="68">
        <v>111.92901879999999</v>
      </c>
      <c r="S212" s="68">
        <v>115.8940522</v>
      </c>
      <c r="T212" s="68">
        <v>124.5652043</v>
      </c>
      <c r="U212" s="68">
        <v>132.9897512</v>
      </c>
      <c r="V212" s="68">
        <v>142.32842690000001</v>
      </c>
      <c r="W212" s="68">
        <v>143.1927192</v>
      </c>
      <c r="X212" s="68">
        <v>152.84636399999999</v>
      </c>
    </row>
    <row r="213" spans="2:24" ht="15.6" customHeight="1">
      <c r="B213" s="65" t="s">
        <v>405</v>
      </c>
      <c r="C213" s="68" t="s">
        <v>301</v>
      </c>
      <c r="D213" s="68" t="s">
        <v>301</v>
      </c>
      <c r="E213" s="68" t="s">
        <v>301</v>
      </c>
      <c r="F213" s="68" t="s">
        <v>301</v>
      </c>
      <c r="G213" s="68" t="s">
        <v>301</v>
      </c>
      <c r="H213" s="68" t="s">
        <v>301</v>
      </c>
      <c r="I213" s="68">
        <v>32.957968399999999</v>
      </c>
      <c r="J213" s="68">
        <v>36.400633419999998</v>
      </c>
      <c r="K213" s="68">
        <v>48.90495258</v>
      </c>
      <c r="L213" s="68">
        <v>54.750183550000003</v>
      </c>
      <c r="M213" s="68">
        <v>62.889950900000002</v>
      </c>
      <c r="N213" s="68">
        <v>65.234782469999999</v>
      </c>
      <c r="O213" s="68">
        <v>79.430007989999993</v>
      </c>
      <c r="P213" s="68">
        <v>93.32868714</v>
      </c>
      <c r="Q213" s="68">
        <v>98.108323409999997</v>
      </c>
      <c r="R213" s="68">
        <v>101.5126111</v>
      </c>
      <c r="S213" s="68">
        <v>101.6590664</v>
      </c>
      <c r="T213" s="68">
        <v>104.2706136</v>
      </c>
      <c r="U213" s="68">
        <v>109.79953860000001</v>
      </c>
      <c r="V213" s="68">
        <v>120.32352950000001</v>
      </c>
      <c r="W213" s="68">
        <v>127.1796906</v>
      </c>
      <c r="X213" s="68">
        <v>155.6924061</v>
      </c>
    </row>
    <row r="214" spans="2:24" ht="15.6" customHeight="1">
      <c r="B214" s="65" t="s">
        <v>406</v>
      </c>
      <c r="C214" s="68" t="s">
        <v>301</v>
      </c>
      <c r="D214" s="68" t="s">
        <v>301</v>
      </c>
      <c r="E214" s="68" t="s">
        <v>301</v>
      </c>
      <c r="F214" s="68" t="s">
        <v>301</v>
      </c>
      <c r="G214" s="68" t="s">
        <v>301</v>
      </c>
      <c r="H214" s="68" t="s">
        <v>301</v>
      </c>
      <c r="I214" s="68">
        <v>44.311903460000003</v>
      </c>
      <c r="J214" s="68">
        <v>46.472277460000001</v>
      </c>
      <c r="K214" s="68">
        <v>53.729766609999999</v>
      </c>
      <c r="L214" s="68">
        <v>62.259564849999997</v>
      </c>
      <c r="M214" s="68">
        <v>64.175171500000005</v>
      </c>
      <c r="N214" s="68">
        <v>68.130224130000002</v>
      </c>
      <c r="O214" s="68">
        <v>72.261243109999995</v>
      </c>
      <c r="P214" s="68">
        <v>87.406583589999997</v>
      </c>
      <c r="Q214" s="68">
        <v>95.428480030000003</v>
      </c>
      <c r="R214" s="68">
        <v>100.9907288</v>
      </c>
      <c r="S214" s="68">
        <v>101.9793214</v>
      </c>
      <c r="T214" s="68">
        <v>110.8525193</v>
      </c>
      <c r="U214" s="68">
        <v>115.3702086</v>
      </c>
      <c r="V214" s="68">
        <v>122.921921</v>
      </c>
      <c r="W214" s="68">
        <v>128.87356019999999</v>
      </c>
      <c r="X214" s="68">
        <v>143.67904060000001</v>
      </c>
    </row>
    <row r="215" spans="2:24" ht="15.6" customHeight="1">
      <c r="B215" s="72" t="s">
        <v>409</v>
      </c>
      <c r="C215" s="68" t="s">
        <v>301</v>
      </c>
      <c r="D215" s="68" t="s">
        <v>301</v>
      </c>
      <c r="E215" s="68" t="s">
        <v>301</v>
      </c>
      <c r="F215" s="68" t="s">
        <v>301</v>
      </c>
      <c r="G215" s="68" t="s">
        <v>301</v>
      </c>
      <c r="H215" s="68" t="s">
        <v>301</v>
      </c>
      <c r="I215" s="68" t="s">
        <v>301</v>
      </c>
      <c r="J215" s="68" t="s">
        <v>301</v>
      </c>
      <c r="K215" s="68" t="s">
        <v>301</v>
      </c>
      <c r="L215" s="68" t="s">
        <v>301</v>
      </c>
      <c r="M215" s="68" t="s">
        <v>301</v>
      </c>
      <c r="N215" s="68" t="s">
        <v>301</v>
      </c>
      <c r="O215" s="68" t="s">
        <v>301</v>
      </c>
      <c r="P215" s="68" t="s">
        <v>301</v>
      </c>
      <c r="Q215" s="68" t="s">
        <v>301</v>
      </c>
      <c r="R215" s="68">
        <v>100</v>
      </c>
      <c r="S215" s="68">
        <v>111.2599366</v>
      </c>
      <c r="T215" s="68">
        <v>130.72293260000001</v>
      </c>
      <c r="U215" s="68">
        <v>120.1035296</v>
      </c>
      <c r="V215" s="68">
        <v>148.82125669999999</v>
      </c>
      <c r="W215" s="68">
        <v>148.26565840000001</v>
      </c>
      <c r="X215" s="68">
        <v>200.49487569999999</v>
      </c>
    </row>
    <row r="216" spans="2:24" ht="15.6" customHeight="1">
      <c r="B216" s="72" t="s">
        <v>410</v>
      </c>
      <c r="C216" s="68" t="s">
        <v>301</v>
      </c>
      <c r="D216" s="68" t="s">
        <v>301</v>
      </c>
      <c r="E216" s="68" t="s">
        <v>301</v>
      </c>
      <c r="F216" s="68" t="s">
        <v>301</v>
      </c>
      <c r="G216" s="68" t="s">
        <v>301</v>
      </c>
      <c r="H216" s="68" t="s">
        <v>301</v>
      </c>
      <c r="I216" s="68" t="s">
        <v>301</v>
      </c>
      <c r="J216" s="68" t="s">
        <v>301</v>
      </c>
      <c r="K216" s="68" t="s">
        <v>301</v>
      </c>
      <c r="L216" s="68" t="s">
        <v>301</v>
      </c>
      <c r="M216" s="68" t="s">
        <v>301</v>
      </c>
      <c r="N216" s="68" t="s">
        <v>301</v>
      </c>
      <c r="O216" s="68" t="s">
        <v>301</v>
      </c>
      <c r="P216" s="68" t="s">
        <v>301</v>
      </c>
      <c r="Q216" s="68" t="s">
        <v>301</v>
      </c>
      <c r="R216" s="68">
        <v>100.0256953</v>
      </c>
      <c r="S216" s="68">
        <v>98.298141009999995</v>
      </c>
      <c r="T216" s="68">
        <v>111.3307708</v>
      </c>
      <c r="U216" s="68">
        <v>126.9421863</v>
      </c>
      <c r="V216" s="68">
        <v>125.1994608</v>
      </c>
      <c r="W216" s="68">
        <v>113.211056</v>
      </c>
      <c r="X216" s="68">
        <v>141.5377048</v>
      </c>
    </row>
    <row r="217" spans="2:24" ht="15.6" customHeight="1">
      <c r="B217" s="72" t="s">
        <v>411</v>
      </c>
      <c r="C217" s="68" t="s">
        <v>301</v>
      </c>
      <c r="D217" s="68" t="s">
        <v>301</v>
      </c>
      <c r="E217" s="68" t="s">
        <v>301</v>
      </c>
      <c r="F217" s="68" t="s">
        <v>301</v>
      </c>
      <c r="G217" s="68" t="s">
        <v>301</v>
      </c>
      <c r="H217" s="68" t="s">
        <v>301</v>
      </c>
      <c r="I217" s="68" t="s">
        <v>301</v>
      </c>
      <c r="J217" s="68" t="s">
        <v>301</v>
      </c>
      <c r="K217" s="68" t="s">
        <v>301</v>
      </c>
      <c r="L217" s="68" t="s">
        <v>301</v>
      </c>
      <c r="M217" s="68" t="s">
        <v>301</v>
      </c>
      <c r="N217" s="68" t="s">
        <v>301</v>
      </c>
      <c r="O217" s="68" t="s">
        <v>301</v>
      </c>
      <c r="P217" s="68" t="s">
        <v>301</v>
      </c>
      <c r="Q217" s="68" t="s">
        <v>301</v>
      </c>
      <c r="R217" s="68">
        <v>99.2674521</v>
      </c>
      <c r="S217" s="68">
        <v>108.4078947</v>
      </c>
      <c r="T217" s="68">
        <v>113.7000457</v>
      </c>
      <c r="U217" s="68">
        <v>128.31468770000001</v>
      </c>
      <c r="V217" s="68">
        <v>124.3238159</v>
      </c>
      <c r="W217" s="68">
        <v>114.2375005</v>
      </c>
      <c r="X217" s="68">
        <v>140.75932330000001</v>
      </c>
    </row>
    <row r="218" spans="2:24" ht="15.6" customHeight="1">
      <c r="B218" s="72" t="s">
        <v>412</v>
      </c>
      <c r="C218" s="68">
        <v>55.095982550000002</v>
      </c>
      <c r="D218" s="68">
        <v>60.852712920000002</v>
      </c>
      <c r="E218" s="68">
        <v>64.728836700000002</v>
      </c>
      <c r="F218" s="68">
        <v>71.354853070000004</v>
      </c>
      <c r="G218" s="68">
        <v>83.265028340000001</v>
      </c>
      <c r="H218" s="68">
        <v>100</v>
      </c>
      <c r="I218" s="68">
        <v>121.9867692</v>
      </c>
      <c r="J218" s="68">
        <v>136.17208650000001</v>
      </c>
      <c r="K218" s="68">
        <v>165.37930249999999</v>
      </c>
      <c r="L218" s="70">
        <v>168.4002921</v>
      </c>
      <c r="M218" s="68">
        <v>100</v>
      </c>
      <c r="N218" s="68">
        <v>115.1192655</v>
      </c>
      <c r="O218" s="68">
        <v>129.8365493</v>
      </c>
      <c r="P218" s="68">
        <v>133.61199819999999</v>
      </c>
      <c r="Q218" s="70">
        <v>143.56453999999999</v>
      </c>
      <c r="R218" s="68">
        <v>99.999999959999997</v>
      </c>
      <c r="S218" s="68">
        <v>102.9931267</v>
      </c>
      <c r="T218" s="68">
        <v>114.1168442</v>
      </c>
      <c r="U218" s="68">
        <v>123.2012477</v>
      </c>
      <c r="V218" s="68">
        <v>135.48713889999999</v>
      </c>
      <c r="W218" s="68">
        <v>140.5092703</v>
      </c>
      <c r="X218" s="68">
        <v>159.12695959999999</v>
      </c>
    </row>
    <row r="219" spans="2:24">
      <c r="B219" s="73"/>
    </row>
    <row r="220" spans="2:24" ht="15.6" customHeight="1">
      <c r="B220" s="67" t="s">
        <v>413</v>
      </c>
      <c r="C220" s="66"/>
      <c r="D220" s="66"/>
      <c r="E220" s="66"/>
      <c r="F220" s="66"/>
      <c r="G220" s="66"/>
      <c r="H220" s="66"/>
      <c r="I220" s="66"/>
      <c r="J220" s="66"/>
      <c r="K220" s="66"/>
      <c r="L220" s="66"/>
      <c r="M220" s="66"/>
      <c r="N220" s="66"/>
      <c r="O220" s="66"/>
      <c r="P220" s="66"/>
      <c r="Q220" s="66"/>
      <c r="R220" s="66"/>
      <c r="S220" s="66"/>
      <c r="T220" s="66"/>
      <c r="U220" s="66"/>
      <c r="V220" s="66"/>
      <c r="W220" s="66"/>
      <c r="X220" s="66"/>
    </row>
    <row r="221" spans="2:24" ht="15.6" customHeight="1">
      <c r="B221" s="67" t="s">
        <v>414</v>
      </c>
      <c r="C221" s="68">
        <v>8.1</v>
      </c>
      <c r="D221" s="68">
        <v>8</v>
      </c>
      <c r="E221" s="68">
        <v>1.6</v>
      </c>
      <c r="F221" s="68">
        <v>4.7</v>
      </c>
      <c r="G221" s="68">
        <v>11</v>
      </c>
      <c r="H221" s="68">
        <v>9.5</v>
      </c>
      <c r="I221" s="68">
        <v>6.2</v>
      </c>
      <c r="J221" s="68">
        <v>17.771883290000002</v>
      </c>
      <c r="K221" s="68">
        <v>22.072072070000001</v>
      </c>
      <c r="L221" s="68">
        <v>4.2435424350000002</v>
      </c>
      <c r="M221" s="68">
        <v>12.92035398</v>
      </c>
      <c r="N221" s="68">
        <v>8.9341692790000007</v>
      </c>
      <c r="O221" s="68">
        <v>14.100719420000001</v>
      </c>
      <c r="P221" s="68">
        <v>12.484237070000001</v>
      </c>
      <c r="Q221" s="68">
        <v>10.42600897</v>
      </c>
      <c r="R221" s="68">
        <v>1.015228426</v>
      </c>
      <c r="S221" s="68">
        <v>1.306532663</v>
      </c>
      <c r="T221" s="68">
        <v>6.3492063490000001</v>
      </c>
      <c r="U221" s="68">
        <v>8.2089552240000003</v>
      </c>
      <c r="V221" s="68">
        <v>5.1724137929999996</v>
      </c>
      <c r="W221" s="68">
        <v>2.2950819669999998</v>
      </c>
      <c r="X221" s="68">
        <v>13.43814418</v>
      </c>
    </row>
    <row r="222" spans="2:24" ht="15.6" customHeight="1">
      <c r="B222" s="65" t="s">
        <v>415</v>
      </c>
      <c r="C222" s="68" t="s">
        <v>301</v>
      </c>
      <c r="D222" s="68">
        <v>8.7816706100000008</v>
      </c>
      <c r="E222" s="68">
        <v>-1.6638403310000001</v>
      </c>
      <c r="F222" s="68">
        <v>7.7067500869999996</v>
      </c>
      <c r="G222" s="68">
        <v>15.17023603</v>
      </c>
      <c r="H222" s="70">
        <v>15.555637709999999</v>
      </c>
      <c r="I222" s="68" t="s">
        <v>301</v>
      </c>
      <c r="J222" s="68">
        <v>28.235294119999999</v>
      </c>
      <c r="K222" s="68">
        <v>23.853211009999999</v>
      </c>
      <c r="L222" s="68">
        <v>0.37037037</v>
      </c>
      <c r="M222" s="68">
        <v>18.634686349999999</v>
      </c>
      <c r="N222" s="68">
        <v>8.7091757390000009</v>
      </c>
      <c r="O222" s="68">
        <v>17.453505010000001</v>
      </c>
      <c r="P222" s="68">
        <v>13.276492080000001</v>
      </c>
      <c r="Q222" s="68">
        <v>6.5591397850000002</v>
      </c>
      <c r="R222" s="68">
        <v>-5.8526740669999997</v>
      </c>
      <c r="S222" s="68">
        <v>1.7148981780000001</v>
      </c>
      <c r="T222" s="68">
        <v>7.2708113799999996</v>
      </c>
      <c r="U222" s="68">
        <v>9.1355599210000005</v>
      </c>
      <c r="V222" s="68">
        <v>8.3708370839999997</v>
      </c>
      <c r="W222" s="68">
        <v>8.471760797</v>
      </c>
      <c r="X222" s="68">
        <v>12.9368631</v>
      </c>
    </row>
    <row r="223" spans="2:24" ht="15.6" customHeight="1">
      <c r="B223" s="65" t="s">
        <v>416</v>
      </c>
      <c r="C223" s="68" t="s">
        <v>301</v>
      </c>
      <c r="D223" s="68" t="s">
        <v>301</v>
      </c>
      <c r="E223" s="68" t="s">
        <v>301</v>
      </c>
      <c r="F223" s="68" t="s">
        <v>301</v>
      </c>
      <c r="G223" s="68" t="s">
        <v>301</v>
      </c>
      <c r="H223" s="68" t="s">
        <v>301</v>
      </c>
      <c r="I223" s="68" t="s">
        <v>301</v>
      </c>
      <c r="J223" s="68" t="s">
        <v>301</v>
      </c>
      <c r="K223" s="68" t="s">
        <v>301</v>
      </c>
      <c r="L223" s="68" t="s">
        <v>301</v>
      </c>
      <c r="M223" s="68" t="s">
        <v>301</v>
      </c>
      <c r="N223" s="68" t="s">
        <v>301</v>
      </c>
      <c r="O223" s="68" t="s">
        <v>301</v>
      </c>
      <c r="P223" s="68" t="s">
        <v>301</v>
      </c>
      <c r="Q223" s="68" t="s">
        <v>301</v>
      </c>
      <c r="R223" s="68" t="s">
        <v>301</v>
      </c>
      <c r="S223" s="68">
        <v>11.259936590000001</v>
      </c>
      <c r="T223" s="68">
        <v>17.49326546</v>
      </c>
      <c r="U223" s="68">
        <v>-8.1235960649999992</v>
      </c>
      <c r="V223" s="68">
        <v>23.91081028</v>
      </c>
      <c r="W223" s="68">
        <v>-0.373332636</v>
      </c>
      <c r="X223" s="68">
        <v>35.226780040000001</v>
      </c>
    </row>
    <row r="224" spans="2:24" ht="15.6" customHeight="1">
      <c r="B224" s="65" t="s">
        <v>417</v>
      </c>
      <c r="C224" s="68" t="s">
        <v>301</v>
      </c>
      <c r="D224" s="68" t="s">
        <v>301</v>
      </c>
      <c r="E224" s="68" t="s">
        <v>301</v>
      </c>
      <c r="F224" s="68" t="s">
        <v>301</v>
      </c>
      <c r="G224" s="68" t="s">
        <v>301</v>
      </c>
      <c r="H224" s="68" t="s">
        <v>301</v>
      </c>
      <c r="I224" s="68" t="s">
        <v>301</v>
      </c>
      <c r="J224" s="68" t="s">
        <v>301</v>
      </c>
      <c r="K224" s="68" t="s">
        <v>301</v>
      </c>
      <c r="L224" s="68" t="s">
        <v>301</v>
      </c>
      <c r="M224" s="68" t="s">
        <v>301</v>
      </c>
      <c r="N224" s="68" t="s">
        <v>301</v>
      </c>
      <c r="O224" s="68" t="s">
        <v>301</v>
      </c>
      <c r="P224" s="68" t="s">
        <v>301</v>
      </c>
      <c r="Q224" s="68" t="s">
        <v>301</v>
      </c>
      <c r="R224" s="68" t="s">
        <v>301</v>
      </c>
      <c r="S224" s="68">
        <v>-1.7</v>
      </c>
      <c r="T224" s="68">
        <v>13.3</v>
      </c>
      <c r="U224" s="68">
        <v>14</v>
      </c>
      <c r="V224" s="68">
        <v>-1.3728497879999999</v>
      </c>
      <c r="W224" s="68">
        <v>-9.575444396</v>
      </c>
      <c r="X224" s="68">
        <v>25.02109755</v>
      </c>
    </row>
    <row r="225" spans="2:24" ht="15.6" customHeight="1">
      <c r="B225" s="65" t="s">
        <v>418</v>
      </c>
      <c r="C225" s="68" t="s">
        <v>301</v>
      </c>
      <c r="D225" s="68" t="s">
        <v>301</v>
      </c>
      <c r="E225" s="68" t="s">
        <v>301</v>
      </c>
      <c r="F225" s="68" t="s">
        <v>301</v>
      </c>
      <c r="G225" s="68" t="s">
        <v>301</v>
      </c>
      <c r="H225" s="68" t="s">
        <v>301</v>
      </c>
      <c r="I225" s="68" t="s">
        <v>301</v>
      </c>
      <c r="J225" s="68" t="s">
        <v>301</v>
      </c>
      <c r="K225" s="68" t="s">
        <v>301</v>
      </c>
      <c r="L225" s="68" t="s">
        <v>301</v>
      </c>
      <c r="M225" s="68" t="s">
        <v>301</v>
      </c>
      <c r="N225" s="68" t="s">
        <v>301</v>
      </c>
      <c r="O225" s="68" t="s">
        <v>301</v>
      </c>
      <c r="P225" s="68" t="s">
        <v>301</v>
      </c>
      <c r="Q225" s="68" t="s">
        <v>301</v>
      </c>
      <c r="R225" s="68" t="s">
        <v>301</v>
      </c>
      <c r="S225" s="68">
        <v>9.1999999999999993</v>
      </c>
      <c r="T225" s="68">
        <v>4.9000000000000004</v>
      </c>
      <c r="U225" s="68">
        <v>12.9</v>
      </c>
      <c r="V225" s="68">
        <v>-3.110222142</v>
      </c>
      <c r="W225" s="68">
        <v>-8.1129390410000006</v>
      </c>
      <c r="X225" s="68">
        <v>23.216389289999999</v>
      </c>
    </row>
    <row r="226" spans="2:24" ht="15.6" customHeight="1">
      <c r="B226" s="65" t="s">
        <v>419</v>
      </c>
      <c r="C226" s="68">
        <v>11.999689999999999</v>
      </c>
      <c r="D226" s="68">
        <v>10.448548349999999</v>
      </c>
      <c r="E226" s="68">
        <v>6.3696811440000003</v>
      </c>
      <c r="F226" s="68">
        <v>10.23657569</v>
      </c>
      <c r="G226" s="68">
        <v>16.691471929999999</v>
      </c>
      <c r="H226" s="68">
        <v>20.098439880000001</v>
      </c>
      <c r="I226" s="68">
        <v>21.986769219999999</v>
      </c>
      <c r="J226" s="68">
        <v>11.628570359999999</v>
      </c>
      <c r="K226" s="68">
        <v>21.448754109999999</v>
      </c>
      <c r="L226" s="70">
        <v>1.826703537</v>
      </c>
      <c r="M226" s="68" t="s">
        <v>301</v>
      </c>
      <c r="N226" s="68">
        <v>15.11926549</v>
      </c>
      <c r="O226" s="68">
        <v>12.784379550000001</v>
      </c>
      <c r="P226" s="68">
        <v>2.9078475410000002</v>
      </c>
      <c r="Q226" s="70">
        <v>7.4488399999999997</v>
      </c>
      <c r="R226" s="68" t="s">
        <v>301</v>
      </c>
      <c r="S226" s="68">
        <v>2.9931267350000001</v>
      </c>
      <c r="T226" s="68">
        <v>10.8004465</v>
      </c>
      <c r="U226" s="68">
        <v>7.9606157409999998</v>
      </c>
      <c r="V226" s="68">
        <v>9.9722133139999993</v>
      </c>
      <c r="W226" s="68">
        <v>3.7067218450000001</v>
      </c>
      <c r="X226" s="68">
        <v>13.25015017</v>
      </c>
    </row>
    <row r="228" spans="2:24" ht="15.6" customHeight="1">
      <c r="B228" s="67" t="s">
        <v>420</v>
      </c>
      <c r="C228" s="66"/>
      <c r="D228" s="66"/>
      <c r="E228" s="66"/>
      <c r="F228" s="66"/>
      <c r="G228" s="66"/>
      <c r="H228" s="66"/>
      <c r="I228" s="66"/>
      <c r="J228" s="66"/>
      <c r="K228" s="66"/>
      <c r="L228" s="66"/>
      <c r="M228" s="66"/>
      <c r="N228" s="66"/>
      <c r="O228" s="66"/>
      <c r="P228" s="66"/>
      <c r="Q228" s="66"/>
      <c r="R228" s="66"/>
      <c r="S228" s="66"/>
      <c r="T228" s="66"/>
      <c r="U228" s="66"/>
      <c r="V228" s="66"/>
      <c r="W228" s="66"/>
      <c r="X228" s="66"/>
    </row>
    <row r="229" spans="2:24" ht="15.6" customHeight="1">
      <c r="B229" s="65" t="s">
        <v>421</v>
      </c>
      <c r="C229" s="68">
        <v>201.6969119</v>
      </c>
      <c r="D229" s="68">
        <v>220.16574030000001</v>
      </c>
      <c r="E229" s="68">
        <v>308.50743649999998</v>
      </c>
      <c r="F229" s="68">
        <v>256.34145389999998</v>
      </c>
      <c r="G229" s="68">
        <v>311.00518060000002</v>
      </c>
      <c r="H229" s="68">
        <v>570.1987345</v>
      </c>
      <c r="I229" s="68">
        <v>1131.8438739999999</v>
      </c>
      <c r="J229" s="68">
        <v>1348.444657</v>
      </c>
      <c r="K229" s="68">
        <v>672.6587806</v>
      </c>
      <c r="L229" s="68">
        <v>1514.475175</v>
      </c>
      <c r="M229" s="68">
        <v>2722.9184770000002</v>
      </c>
      <c r="N229" s="68">
        <v>3046.914362</v>
      </c>
      <c r="O229" s="68">
        <v>4351.5272610000002</v>
      </c>
      <c r="P229" s="68">
        <v>766.75760100000002</v>
      </c>
      <c r="Q229" s="68">
        <v>-2008.852664</v>
      </c>
      <c r="R229" s="68">
        <v>-4158.4678629999999</v>
      </c>
      <c r="S229" s="68">
        <v>-4580.0197170000001</v>
      </c>
      <c r="T229" s="68">
        <v>-1252.4652149999999</v>
      </c>
      <c r="U229" s="68">
        <v>248.9455198</v>
      </c>
      <c r="V229" s="68">
        <v>3214.710924</v>
      </c>
      <c r="W229" s="68">
        <v>5816.440106</v>
      </c>
      <c r="X229" s="68">
        <v>3806.4494140000002</v>
      </c>
    </row>
    <row r="230" spans="2:24" ht="15.6" customHeight="1">
      <c r="B230" s="65" t="s">
        <v>422</v>
      </c>
      <c r="C230" s="68">
        <v>84.831091200000003</v>
      </c>
      <c r="D230" s="68">
        <v>129.2594871</v>
      </c>
      <c r="E230" s="68">
        <v>200.02735379999999</v>
      </c>
      <c r="F230" s="68">
        <v>514.6152227</v>
      </c>
      <c r="G230" s="68">
        <v>647.30506330000003</v>
      </c>
      <c r="H230" s="68">
        <v>769.00459639999997</v>
      </c>
      <c r="I230" s="68">
        <v>726.83318799999995</v>
      </c>
      <c r="J230" s="68">
        <v>1311.9128189999999</v>
      </c>
      <c r="K230" s="68">
        <v>2040.42743</v>
      </c>
      <c r="L230" s="68">
        <v>1914.118391</v>
      </c>
      <c r="M230" s="68">
        <v>2410.710818</v>
      </c>
      <c r="N230" s="68">
        <v>4253.008315</v>
      </c>
      <c r="O230" s="68">
        <v>3930.1160949999999</v>
      </c>
      <c r="P230" s="68">
        <v>10105.114089999999</v>
      </c>
      <c r="Q230" s="68">
        <v>14200.253199999999</v>
      </c>
      <c r="R230" s="68">
        <v>15129.420109999999</v>
      </c>
      <c r="S230" s="68">
        <v>17362.594160000001</v>
      </c>
      <c r="T230" s="68">
        <v>16936.923780000001</v>
      </c>
      <c r="U230" s="68">
        <v>19617.67971</v>
      </c>
      <c r="V230" s="68">
        <v>18232.157070000001</v>
      </c>
      <c r="W230" s="68">
        <v>18687.429749999999</v>
      </c>
      <c r="X230" s="68">
        <v>23585.335490000001</v>
      </c>
    </row>
    <row r="231" spans="2:24" ht="15.6" customHeight="1">
      <c r="B231" s="65" t="s">
        <v>423</v>
      </c>
      <c r="C231" s="68">
        <v>17.171189500000001</v>
      </c>
      <c r="D231" s="68">
        <v>-6.8290762000000003</v>
      </c>
      <c r="E231" s="68">
        <v>-32.439289600000002</v>
      </c>
      <c r="F231" s="68">
        <v>96.687256099999999</v>
      </c>
      <c r="G231" s="68">
        <v>45.022024969999997</v>
      </c>
      <c r="H231" s="68">
        <v>-88.115126520000004</v>
      </c>
      <c r="I231" s="68">
        <v>-489.2117111</v>
      </c>
      <c r="J231" s="68">
        <v>-737.22610090000001</v>
      </c>
      <c r="K231" s="68">
        <v>-588.22112249999998</v>
      </c>
      <c r="L231" s="68">
        <v>-733.43391829999996</v>
      </c>
      <c r="M231" s="68">
        <v>-849.82524969999997</v>
      </c>
      <c r="N231" s="68">
        <v>-1383.487838</v>
      </c>
      <c r="O231" s="68">
        <v>-3044.8355160000001</v>
      </c>
      <c r="P231" s="68">
        <v>-961.92488230000004</v>
      </c>
      <c r="Q231" s="68">
        <v>108.4786824</v>
      </c>
      <c r="R231" s="68">
        <v>680.96555220000005</v>
      </c>
      <c r="S231" s="68">
        <v>1850.629089</v>
      </c>
      <c r="T231" s="68">
        <v>-365.6154894</v>
      </c>
      <c r="U231" s="68">
        <v>-1346.9809379999999</v>
      </c>
      <c r="V231" s="68">
        <v>-3081.2883299999999</v>
      </c>
      <c r="W231" s="68">
        <v>-2169.6129430000001</v>
      </c>
      <c r="X231" s="68">
        <v>-1088.510049</v>
      </c>
    </row>
    <row r="232" spans="2:24" ht="15.6" customHeight="1">
      <c r="B232" s="65" t="s">
        <v>424</v>
      </c>
      <c r="C232" s="68" t="s">
        <v>301</v>
      </c>
      <c r="D232" s="68" t="s">
        <v>301</v>
      </c>
      <c r="E232" s="68" t="s">
        <v>301</v>
      </c>
      <c r="F232" s="68" t="s">
        <v>301</v>
      </c>
      <c r="G232" s="68">
        <v>0.455057616</v>
      </c>
      <c r="H232" s="68">
        <v>0.49881105599999997</v>
      </c>
      <c r="I232" s="68">
        <v>1.597123538</v>
      </c>
      <c r="J232" s="68">
        <v>2.8285163949999999</v>
      </c>
      <c r="K232" s="68">
        <v>3.6131291299999999</v>
      </c>
      <c r="L232" s="68">
        <v>4.9122115439999998</v>
      </c>
      <c r="M232" s="68">
        <v>14.809472919999999</v>
      </c>
      <c r="N232" s="68">
        <v>17.897203040000001</v>
      </c>
      <c r="O232" s="68">
        <v>10.139751049999999</v>
      </c>
      <c r="P232" s="68">
        <v>335.13334959999997</v>
      </c>
      <c r="Q232" s="68">
        <v>1287.303944</v>
      </c>
      <c r="R232" s="68">
        <v>2437.4182949999999</v>
      </c>
      <c r="S232" s="68">
        <v>2437.0133340000002</v>
      </c>
      <c r="T232" s="68">
        <v>3060.7587640000002</v>
      </c>
      <c r="U232" s="68">
        <v>3183.1216129999998</v>
      </c>
      <c r="V232" s="68">
        <v>2938.635241</v>
      </c>
      <c r="W232" s="68">
        <v>2718.3888189999998</v>
      </c>
      <c r="X232" s="68">
        <v>2625.0679829999999</v>
      </c>
    </row>
    <row r="233" spans="2:24" ht="15.6" customHeight="1">
      <c r="B233" s="65" t="s">
        <v>425</v>
      </c>
      <c r="C233" s="68" t="s">
        <v>301</v>
      </c>
      <c r="D233" s="68" t="s">
        <v>301</v>
      </c>
      <c r="E233" s="68" t="s">
        <v>301</v>
      </c>
      <c r="F233" s="68" t="s">
        <v>301</v>
      </c>
      <c r="G233" s="68">
        <v>-4.5155532010000003</v>
      </c>
      <c r="H233" s="68">
        <v>-3.02485575</v>
      </c>
      <c r="I233" s="68">
        <v>-7.242436358</v>
      </c>
      <c r="J233" s="68">
        <v>-6.9219159000000001</v>
      </c>
      <c r="K233" s="68">
        <v>-7.104008823</v>
      </c>
      <c r="L233" s="68">
        <v>-7.6491048389999996</v>
      </c>
      <c r="M233" s="68">
        <v>-5.8797122890000004</v>
      </c>
      <c r="N233" s="68">
        <v>-7.289326365</v>
      </c>
      <c r="O233" s="68">
        <v>-15.34320054</v>
      </c>
      <c r="P233" s="68">
        <v>-14.126386800000001</v>
      </c>
      <c r="Q233" s="68">
        <v>-25.963692959999999</v>
      </c>
      <c r="R233" s="68">
        <v>-19.802663890000002</v>
      </c>
      <c r="S233" s="68">
        <v>-5.5077140000000004E-3</v>
      </c>
      <c r="T233" s="68" t="s">
        <v>301</v>
      </c>
      <c r="U233" s="68" t="s">
        <v>301</v>
      </c>
      <c r="V233" s="68" t="s">
        <v>301</v>
      </c>
      <c r="W233" s="68" t="s">
        <v>301</v>
      </c>
      <c r="X233" s="68" t="s">
        <v>301</v>
      </c>
    </row>
    <row r="234" spans="2:24" ht="15.6" customHeight="1">
      <c r="B234" s="65" t="s">
        <v>426</v>
      </c>
      <c r="C234" s="68">
        <v>6.2814610000000002</v>
      </c>
      <c r="D234" s="68">
        <v>10.4019663</v>
      </c>
      <c r="E234" s="68">
        <v>12.1849089</v>
      </c>
      <c r="F234" s="68">
        <v>16.203600900000001</v>
      </c>
      <c r="G234" s="68">
        <v>13.125727299999999</v>
      </c>
      <c r="H234" s="68">
        <v>34.169179710000002</v>
      </c>
      <c r="I234" s="68">
        <v>36.731575319999997</v>
      </c>
      <c r="J234" s="68">
        <v>27.331844409999999</v>
      </c>
      <c r="K234" s="68">
        <v>34.794598409999999</v>
      </c>
      <c r="L234" s="68">
        <v>20.42944065</v>
      </c>
      <c r="M234" s="68">
        <v>17.073868439999998</v>
      </c>
      <c r="N234" s="68">
        <v>100.64604249999999</v>
      </c>
      <c r="O234" s="68">
        <v>41.959817139999998</v>
      </c>
      <c r="P234" s="68">
        <v>80.546368650000005</v>
      </c>
      <c r="Q234" s="68">
        <v>128.55094260000001</v>
      </c>
      <c r="R234" s="68">
        <v>223.76836209999999</v>
      </c>
      <c r="S234" s="68">
        <v>55.662841270000001</v>
      </c>
      <c r="T234" s="68">
        <v>41.040523489999998</v>
      </c>
      <c r="U234" s="68">
        <v>119.6068494</v>
      </c>
      <c r="V234" s="68">
        <v>73.565020750000002</v>
      </c>
      <c r="W234" s="68">
        <v>1171.57095</v>
      </c>
      <c r="X234" s="68">
        <v>1464.479824</v>
      </c>
    </row>
    <row r="235" spans="2:24" ht="15.6" customHeight="1">
      <c r="B235" s="65" t="s">
        <v>427</v>
      </c>
      <c r="C235" s="68">
        <v>61.378440699999999</v>
      </c>
      <c r="D235" s="68">
        <v>125.68659700000001</v>
      </c>
      <c r="E235" s="68">
        <v>220.2817345</v>
      </c>
      <c r="F235" s="68">
        <v>401.72436570000002</v>
      </c>
      <c r="G235" s="68">
        <v>593.21780660000002</v>
      </c>
      <c r="H235" s="68">
        <v>825.18382770000005</v>
      </c>
      <c r="I235" s="68">
        <v>1184.958637</v>
      </c>
      <c r="J235" s="68">
        <v>2025.9004749999999</v>
      </c>
      <c r="K235" s="68">
        <v>2597.344834</v>
      </c>
      <c r="L235" s="68">
        <v>2629.8597610000002</v>
      </c>
      <c r="M235" s="68">
        <v>3234.5324390000001</v>
      </c>
      <c r="N235" s="68">
        <v>5525.2422340000003</v>
      </c>
      <c r="O235" s="68">
        <v>6938.1952430000001</v>
      </c>
      <c r="P235" s="68">
        <v>10665.485640000001</v>
      </c>
      <c r="Q235" s="68">
        <v>12701.883320000001</v>
      </c>
      <c r="R235" s="68">
        <v>11807.07057</v>
      </c>
      <c r="S235" s="68">
        <v>13019.294400000001</v>
      </c>
      <c r="T235" s="68">
        <v>14200.73999</v>
      </c>
      <c r="U235" s="68">
        <v>17661.93219</v>
      </c>
      <c r="V235" s="68">
        <v>18301.245139999999</v>
      </c>
      <c r="W235" s="68">
        <v>16967.08293</v>
      </c>
      <c r="X235" s="68">
        <v>20584.297729999998</v>
      </c>
    </row>
    <row r="236" spans="2:24" ht="15.6" customHeight="1">
      <c r="B236" s="65" t="s">
        <v>428</v>
      </c>
      <c r="C236" s="68">
        <v>258.84264780000001</v>
      </c>
      <c r="D236" s="68">
        <v>331.06428039999997</v>
      </c>
      <c r="E236" s="68">
        <v>470.29870490000002</v>
      </c>
      <c r="F236" s="68">
        <v>703.33241569999996</v>
      </c>
      <c r="G236" s="68">
        <v>847.03244329999995</v>
      </c>
      <c r="H236" s="68">
        <v>1140.138768</v>
      </c>
      <c r="I236" s="68">
        <v>1536.5904129999999</v>
      </c>
      <c r="J236" s="68">
        <v>2401.2497119999998</v>
      </c>
      <c r="K236" s="68">
        <v>2267.4152589999999</v>
      </c>
      <c r="L236" s="68">
        <v>2879.4297259999998</v>
      </c>
      <c r="M236" s="68">
        <v>4678.6836720000001</v>
      </c>
      <c r="N236" s="68">
        <v>6411.1816950000002</v>
      </c>
      <c r="O236" s="68">
        <v>7611.8769860000002</v>
      </c>
      <c r="P236" s="68">
        <v>9452.5518030000003</v>
      </c>
      <c r="Q236" s="68">
        <v>10634.330690000001</v>
      </c>
      <c r="R236" s="68">
        <v>10048.99583</v>
      </c>
      <c r="S236" s="68">
        <v>12158.52994</v>
      </c>
      <c r="T236" s="68">
        <v>15861.198549999999</v>
      </c>
      <c r="U236" s="68">
        <v>19474.69757</v>
      </c>
      <c r="V236" s="68">
        <v>21063.591639999999</v>
      </c>
      <c r="W236" s="68">
        <v>24480.74768</v>
      </c>
      <c r="X236" s="68">
        <v>27863.47654</v>
      </c>
    </row>
    <row r="237" spans="2:24" ht="15.6" customHeight="1">
      <c r="B237" s="65" t="s">
        <v>429</v>
      </c>
      <c r="C237" s="68">
        <v>100.93342130000001</v>
      </c>
      <c r="D237" s="68">
        <v>109.16070759999999</v>
      </c>
      <c r="E237" s="68">
        <v>120.7836308</v>
      </c>
      <c r="F237" s="68">
        <v>131.4967121</v>
      </c>
      <c r="G237" s="68">
        <v>143.5126994</v>
      </c>
      <c r="H237" s="68">
        <v>152.36948760000001</v>
      </c>
      <c r="I237" s="68">
        <v>185.1266918</v>
      </c>
      <c r="J237" s="68">
        <v>283.32531569999998</v>
      </c>
      <c r="K237" s="68">
        <v>328.72400019999998</v>
      </c>
      <c r="L237" s="68">
        <v>284.99385910000001</v>
      </c>
      <c r="M237" s="68">
        <v>388.20266600000002</v>
      </c>
      <c r="N237" s="68">
        <v>517.49415639999995</v>
      </c>
      <c r="O237" s="68">
        <v>603.36530970000001</v>
      </c>
      <c r="P237" s="68">
        <v>582.03413890000002</v>
      </c>
      <c r="Q237" s="68">
        <v>499.25766759999999</v>
      </c>
      <c r="R237" s="68">
        <v>458.6673222</v>
      </c>
      <c r="S237" s="68">
        <v>562.87581479999994</v>
      </c>
      <c r="T237" s="68">
        <v>611.72817940000004</v>
      </c>
      <c r="U237" s="68">
        <v>670.48986460000003</v>
      </c>
      <c r="V237" s="68">
        <v>614.48807250000004</v>
      </c>
      <c r="W237" s="68">
        <v>753.15221699999995</v>
      </c>
      <c r="X237" s="68">
        <v>847.17469170000004</v>
      </c>
    </row>
    <row r="238" spans="2:24" ht="15.6" customHeight="1">
      <c r="B238" s="65" t="s">
        <v>430</v>
      </c>
      <c r="C238" s="68">
        <v>29.8415678</v>
      </c>
      <c r="D238" s="68">
        <v>46.994633200000003</v>
      </c>
      <c r="E238" s="68">
        <v>66.944147200000003</v>
      </c>
      <c r="F238" s="68">
        <v>81.336660600000002</v>
      </c>
      <c r="G238" s="68">
        <v>77.814893010000006</v>
      </c>
      <c r="H238" s="68">
        <v>116.7548803</v>
      </c>
      <c r="I238" s="68">
        <v>146.77666640000001</v>
      </c>
      <c r="J238" s="68">
        <v>307.14625710000001</v>
      </c>
      <c r="K238" s="68">
        <v>318.61129729999999</v>
      </c>
      <c r="L238" s="68">
        <v>366.2531826</v>
      </c>
      <c r="M238" s="68">
        <v>769.22629670000003</v>
      </c>
      <c r="N238" s="68">
        <v>1223.449656</v>
      </c>
      <c r="O238" s="68">
        <v>1231.4183069999999</v>
      </c>
      <c r="P238" s="68">
        <v>1510.700777</v>
      </c>
      <c r="Q238" s="68">
        <v>1317.129385</v>
      </c>
      <c r="R238" s="68">
        <v>1226.7495650000001</v>
      </c>
      <c r="S238" s="68">
        <v>1584.8436039999999</v>
      </c>
      <c r="T238" s="68">
        <v>2214.2686050000002</v>
      </c>
      <c r="U238" s="68">
        <v>3360.4637720000001</v>
      </c>
      <c r="V238" s="68">
        <v>3296.9245190000001</v>
      </c>
      <c r="W238" s="68">
        <v>3459.2147770000001</v>
      </c>
      <c r="X238" s="68">
        <v>5660.0338170000005</v>
      </c>
    </row>
    <row r="239" spans="2:24" ht="15.6" customHeight="1">
      <c r="B239" s="65" t="s">
        <v>431</v>
      </c>
      <c r="C239" s="68">
        <v>128.06765870000001</v>
      </c>
      <c r="D239" s="68">
        <v>174.9089396</v>
      </c>
      <c r="E239" s="68">
        <v>282.39781169999998</v>
      </c>
      <c r="F239" s="68">
        <v>490.46328240000003</v>
      </c>
      <c r="G239" s="68">
        <v>625.11964490000003</v>
      </c>
      <c r="H239" s="68">
        <v>862.66551030000005</v>
      </c>
      <c r="I239" s="68">
        <v>1188.0141209999999</v>
      </c>
      <c r="J239" s="68">
        <v>1800.789223</v>
      </c>
      <c r="K239" s="68">
        <v>1573.0590999999999</v>
      </c>
      <c r="L239" s="68">
        <v>2181.7505409999999</v>
      </c>
      <c r="M239" s="68">
        <v>3493.6042069999999</v>
      </c>
      <c r="N239" s="68">
        <v>4616.9607180000003</v>
      </c>
      <c r="O239" s="68">
        <v>5641.72469</v>
      </c>
      <c r="P239" s="68">
        <v>7156.1113160000004</v>
      </c>
      <c r="Q239" s="68">
        <v>8629.4231749999999</v>
      </c>
      <c r="R239" s="68">
        <v>8195.755948</v>
      </c>
      <c r="S239" s="68">
        <v>9886.9402520000003</v>
      </c>
      <c r="T239" s="68">
        <v>12877.05927</v>
      </c>
      <c r="U239" s="68">
        <v>15310.33761</v>
      </c>
      <c r="V239" s="68">
        <v>17045.0707</v>
      </c>
      <c r="W239" s="68">
        <v>20196.019319999999</v>
      </c>
      <c r="X239" s="68">
        <v>21272.324919999999</v>
      </c>
    </row>
    <row r="240" spans="2:24" ht="15.6" customHeight="1">
      <c r="B240" s="65" t="s">
        <v>432</v>
      </c>
      <c r="C240" s="68" t="s">
        <v>301</v>
      </c>
      <c r="D240" s="68" t="s">
        <v>301</v>
      </c>
      <c r="E240" s="68">
        <v>0.17311523700000001</v>
      </c>
      <c r="F240" s="68">
        <v>3.5760582999999999E-2</v>
      </c>
      <c r="G240" s="68">
        <v>0.585206</v>
      </c>
      <c r="H240" s="68">
        <v>8.3488897000000009</v>
      </c>
      <c r="I240" s="68">
        <v>16.672933279999999</v>
      </c>
      <c r="J240" s="68">
        <v>9.9889160980000007</v>
      </c>
      <c r="K240" s="68">
        <v>47.020861359999998</v>
      </c>
      <c r="L240" s="68">
        <v>46.432142740000003</v>
      </c>
      <c r="M240" s="68">
        <v>27.650502079999999</v>
      </c>
      <c r="N240" s="68">
        <v>53.277165349999997</v>
      </c>
      <c r="O240" s="68">
        <v>135.36867899999999</v>
      </c>
      <c r="P240" s="68">
        <v>203.70557120000001</v>
      </c>
      <c r="Q240" s="68">
        <v>188.52046680000001</v>
      </c>
      <c r="R240" s="68">
        <v>167.8229915</v>
      </c>
      <c r="S240" s="68">
        <v>123.870266</v>
      </c>
      <c r="T240" s="68">
        <v>158.1424868</v>
      </c>
      <c r="U240" s="68">
        <v>133.40632450000001</v>
      </c>
      <c r="V240" s="68">
        <v>107.10834010000001</v>
      </c>
      <c r="W240" s="68">
        <v>72.361368319999997</v>
      </c>
      <c r="X240" s="68">
        <v>83.943105680000002</v>
      </c>
    </row>
    <row r="241" spans="2:24" ht="15.6" customHeight="1">
      <c r="B241" s="65" t="s">
        <v>433</v>
      </c>
      <c r="C241" s="68">
        <v>27.15063404</v>
      </c>
      <c r="D241" s="68">
        <v>40.86228551</v>
      </c>
      <c r="E241" s="68">
        <v>40.782154259999999</v>
      </c>
      <c r="F241" s="68">
        <v>37.609994970000002</v>
      </c>
      <c r="G241" s="68">
        <v>87.315955079999995</v>
      </c>
      <c r="H241" s="68">
        <v>187.4562037</v>
      </c>
      <c r="I241" s="68">
        <v>278.22629160000002</v>
      </c>
      <c r="J241" s="68">
        <v>442.78630020000003</v>
      </c>
      <c r="K241" s="68">
        <v>624.88099380000006</v>
      </c>
      <c r="L241" s="68">
        <v>692.97181560000001</v>
      </c>
      <c r="M241" s="68">
        <v>859.23793269999999</v>
      </c>
      <c r="N241" s="68">
        <v>1225.8941709999999</v>
      </c>
      <c r="O241" s="68">
        <v>1702.650783</v>
      </c>
      <c r="P241" s="68">
        <v>2356.702773</v>
      </c>
      <c r="Q241" s="68">
        <v>3182.9612480000001</v>
      </c>
      <c r="R241" s="68">
        <v>3357.6603300000002</v>
      </c>
      <c r="S241" s="68">
        <v>4348.4389179999998</v>
      </c>
      <c r="T241" s="68">
        <v>4126.1978490000001</v>
      </c>
      <c r="U241" s="68">
        <v>4876.6311400000004</v>
      </c>
      <c r="V241" s="68">
        <v>5644.4683930000001</v>
      </c>
      <c r="W241" s="68">
        <v>2891.6397200000001</v>
      </c>
      <c r="X241" s="68">
        <v>1851.98992</v>
      </c>
    </row>
    <row r="242" spans="2:24">
      <c r="B242" s="73"/>
    </row>
    <row r="243" spans="2:24" ht="15.6" customHeight="1">
      <c r="B243" s="67" t="s">
        <v>434</v>
      </c>
      <c r="C243" s="68">
        <v>17.566500000000001</v>
      </c>
      <c r="D243" s="68">
        <v>27.90174</v>
      </c>
      <c r="E243" s="68">
        <v>42.056620000000002</v>
      </c>
      <c r="F243" s="68">
        <v>49.550179999999997</v>
      </c>
      <c r="G243" s="68">
        <v>20.4313</v>
      </c>
      <c r="H243" s="68">
        <v>34.603909999999999</v>
      </c>
      <c r="I243" s="68">
        <v>34.763710000000003</v>
      </c>
      <c r="J243" s="68">
        <v>56.281170000000003</v>
      </c>
      <c r="K243" s="68">
        <v>-5.5735299999999999</v>
      </c>
      <c r="L243" s="68">
        <v>26.991720000000001</v>
      </c>
      <c r="M243" s="68">
        <v>62.528869999999998</v>
      </c>
      <c r="N243" s="68">
        <v>37.006259999999997</v>
      </c>
      <c r="O243" s="68">
        <v>18.72579</v>
      </c>
      <c r="P243" s="68">
        <v>24.182749999999999</v>
      </c>
      <c r="Q243" s="68">
        <v>12.496729999999999</v>
      </c>
      <c r="R243" s="68">
        <v>-5.5068900000000003</v>
      </c>
      <c r="S243" s="68">
        <v>20.99249</v>
      </c>
      <c r="T243" s="68">
        <v>30.45326</v>
      </c>
      <c r="U243" s="68">
        <v>22.782647950000001</v>
      </c>
      <c r="V243" s="68">
        <v>8.1587611859999996</v>
      </c>
      <c r="W243" s="68">
        <v>16.223045450000001</v>
      </c>
      <c r="X243" s="68">
        <v>13.8179148</v>
      </c>
    </row>
    <row r="244" spans="2:24" ht="15.6" customHeight="1">
      <c r="B244" s="67" t="s">
        <v>435</v>
      </c>
      <c r="C244" s="68">
        <v>21.1462</v>
      </c>
      <c r="D244" s="68">
        <v>23.785430000000002</v>
      </c>
      <c r="E244" s="68">
        <v>30.329910000000002</v>
      </c>
      <c r="F244" s="68">
        <v>38.452959999999997</v>
      </c>
      <c r="G244" s="68">
        <v>35.873620000000003</v>
      </c>
      <c r="H244" s="68">
        <v>37.487229999999997</v>
      </c>
      <c r="I244" s="68">
        <v>38.149500000000003</v>
      </c>
      <c r="J244" s="68">
        <v>48.445039999999999</v>
      </c>
      <c r="K244" s="68">
        <v>34.587620000000001</v>
      </c>
      <c r="L244" s="68">
        <v>43.689700000000002</v>
      </c>
      <c r="M244" s="68">
        <v>47.966610000000003</v>
      </c>
      <c r="N244" s="68">
        <v>48.670699999999997</v>
      </c>
      <c r="O244" s="68">
        <v>45.614960000000004</v>
      </c>
      <c r="P244" s="68">
        <v>49.302109999999999</v>
      </c>
      <c r="Q244" s="68">
        <v>47.845570000000002</v>
      </c>
      <c r="R244" s="68">
        <v>43.892081249999997</v>
      </c>
      <c r="S244" s="68">
        <v>50.78143</v>
      </c>
      <c r="T244" s="68">
        <v>56.625477289999999</v>
      </c>
      <c r="U244" s="68">
        <v>59.770184780000001</v>
      </c>
      <c r="V244" s="68">
        <v>55.666022329999997</v>
      </c>
      <c r="W244" s="68">
        <v>65.363436140000005</v>
      </c>
      <c r="X244" s="68">
        <v>64.770728939999998</v>
      </c>
    </row>
    <row r="246" spans="2:24" ht="15.6" customHeight="1">
      <c r="B246" s="67" t="s">
        <v>436</v>
      </c>
      <c r="C246" s="66"/>
      <c r="D246" s="66"/>
      <c r="E246" s="66"/>
      <c r="F246" s="66"/>
      <c r="G246" s="66"/>
      <c r="H246" s="66"/>
      <c r="I246" s="66"/>
      <c r="J246" s="66"/>
      <c r="K246" s="66"/>
      <c r="L246" s="66"/>
      <c r="M246" s="66"/>
      <c r="N246" s="66"/>
      <c r="O246" s="66"/>
      <c r="P246" s="66"/>
      <c r="Q246" s="66"/>
      <c r="R246" s="66"/>
      <c r="S246" s="66"/>
      <c r="T246" s="66"/>
      <c r="U246" s="66"/>
      <c r="V246" s="66"/>
      <c r="W246" s="66"/>
      <c r="X246" s="66"/>
    </row>
    <row r="247" spans="2:24" ht="15.6" customHeight="1">
      <c r="B247" s="65" t="s">
        <v>437</v>
      </c>
      <c r="C247" s="68"/>
      <c r="D247" s="68"/>
      <c r="E247" s="68"/>
      <c r="F247" s="68"/>
      <c r="G247" s="68"/>
      <c r="H247" s="68"/>
      <c r="I247" s="68"/>
      <c r="J247" s="68"/>
      <c r="K247" s="68"/>
      <c r="L247" s="68"/>
      <c r="M247" s="68"/>
      <c r="N247" s="68"/>
      <c r="O247" s="68"/>
      <c r="P247" s="68"/>
      <c r="Q247" s="68"/>
      <c r="R247" s="68"/>
      <c r="S247" s="68"/>
      <c r="T247" s="68"/>
      <c r="U247" s="68"/>
      <c r="V247" s="68"/>
      <c r="W247" s="68"/>
      <c r="X247" s="68"/>
    </row>
    <row r="248" spans="2:24" ht="15.6" customHeight="1">
      <c r="B248" s="65" t="s">
        <v>438</v>
      </c>
      <c r="C248" s="68">
        <v>13.8</v>
      </c>
      <c r="D248" s="68">
        <v>13.2</v>
      </c>
      <c r="E248" s="68">
        <v>13.2</v>
      </c>
      <c r="F248" s="68">
        <v>14</v>
      </c>
      <c r="G248" s="68">
        <v>14.1</v>
      </c>
      <c r="H248" s="68">
        <v>12.6</v>
      </c>
      <c r="I248" s="68">
        <v>13.5</v>
      </c>
      <c r="J248" s="68">
        <v>13.4</v>
      </c>
      <c r="K248" s="68">
        <v>13.6</v>
      </c>
      <c r="L248" s="68">
        <v>12.9</v>
      </c>
      <c r="M248" s="68">
        <v>10.7</v>
      </c>
      <c r="N248" s="68">
        <v>10.536440000000001</v>
      </c>
      <c r="O248" s="68">
        <v>11.75</v>
      </c>
      <c r="P248" s="68">
        <v>12</v>
      </c>
      <c r="Q248" s="68">
        <v>12.3</v>
      </c>
      <c r="R248" s="68">
        <v>13</v>
      </c>
      <c r="S248" s="68">
        <v>12.43164468</v>
      </c>
      <c r="T248" s="68">
        <v>12.965909440000001</v>
      </c>
      <c r="U248" s="68">
        <v>11.2</v>
      </c>
      <c r="V248" s="68">
        <v>10.54527143</v>
      </c>
      <c r="W248" s="68">
        <v>8.3617912590000003</v>
      </c>
      <c r="X248" s="68">
        <v>5.757907447</v>
      </c>
    </row>
    <row r="249" spans="2:24" ht="15.6" customHeight="1">
      <c r="B249" s="65" t="s">
        <v>439</v>
      </c>
      <c r="C249" s="68" t="s">
        <v>301</v>
      </c>
      <c r="D249" s="68" t="s">
        <v>301</v>
      </c>
      <c r="E249" s="68" t="s">
        <v>301</v>
      </c>
      <c r="F249" s="68" t="s">
        <v>301</v>
      </c>
      <c r="G249" s="68" t="s">
        <v>301</v>
      </c>
      <c r="H249" s="68" t="s">
        <v>301</v>
      </c>
      <c r="I249" s="68" t="s">
        <v>301</v>
      </c>
      <c r="J249" s="68" t="s">
        <v>301</v>
      </c>
      <c r="K249" s="68" t="s">
        <v>301</v>
      </c>
      <c r="L249" s="68" t="s">
        <v>301</v>
      </c>
      <c r="M249" s="68" t="s">
        <v>301</v>
      </c>
      <c r="N249" s="68" t="s">
        <v>301</v>
      </c>
      <c r="O249" s="68" t="s">
        <v>301</v>
      </c>
      <c r="P249" s="68" t="s">
        <v>301</v>
      </c>
      <c r="Q249" s="68" t="s">
        <v>301</v>
      </c>
      <c r="R249" s="68" t="s">
        <v>301</v>
      </c>
      <c r="S249" s="68" t="s">
        <v>301</v>
      </c>
      <c r="T249" s="68">
        <v>9.8000000000000007</v>
      </c>
      <c r="U249" s="68">
        <v>10.199999999999999</v>
      </c>
      <c r="V249" s="68">
        <v>10.9</v>
      </c>
      <c r="W249" s="68">
        <v>8.8000000000000007</v>
      </c>
      <c r="X249" s="68">
        <v>6.215354713</v>
      </c>
    </row>
    <row r="251" spans="2:24" ht="15.6" customHeight="1">
      <c r="B251" s="67" t="s">
        <v>440</v>
      </c>
      <c r="C251" s="66"/>
      <c r="D251" s="66"/>
      <c r="E251" s="66"/>
      <c r="F251" s="66"/>
      <c r="G251" s="66"/>
      <c r="H251" s="66"/>
      <c r="I251" s="66"/>
      <c r="J251" s="66"/>
      <c r="K251" s="66"/>
      <c r="L251" s="66"/>
      <c r="M251" s="66"/>
      <c r="N251" s="66"/>
      <c r="O251" s="66"/>
      <c r="P251" s="66"/>
      <c r="Q251" s="66"/>
      <c r="R251" s="66"/>
      <c r="S251" s="66"/>
      <c r="T251" s="66"/>
      <c r="U251" s="66"/>
      <c r="V251" s="66"/>
      <c r="W251" s="66"/>
      <c r="X251" s="66"/>
    </row>
    <row r="252" spans="2:24" ht="15.6" customHeight="1">
      <c r="B252" s="65" t="s">
        <v>441</v>
      </c>
      <c r="C252" s="68"/>
      <c r="D252" s="68"/>
      <c r="E252" s="68"/>
      <c r="F252" s="68"/>
      <c r="G252" s="68"/>
      <c r="H252" s="68"/>
      <c r="I252" s="68"/>
      <c r="J252" s="68"/>
      <c r="K252" s="68"/>
      <c r="L252" s="68"/>
      <c r="M252" s="68"/>
      <c r="N252" s="68"/>
      <c r="O252" s="68"/>
      <c r="P252" s="68"/>
      <c r="Q252" s="68"/>
      <c r="R252" s="68"/>
      <c r="S252" s="68"/>
      <c r="T252" s="68"/>
      <c r="U252" s="68"/>
      <c r="V252" s="68"/>
      <c r="W252" s="68"/>
      <c r="X252" s="68"/>
    </row>
    <row r="253" spans="2:24" ht="15.6" customHeight="1">
      <c r="B253" s="74" t="s">
        <v>442</v>
      </c>
      <c r="C253" s="69">
        <v>347409.5</v>
      </c>
      <c r="D253" s="69">
        <v>429951.4</v>
      </c>
      <c r="E253" s="69">
        <v>469748.6</v>
      </c>
      <c r="F253" s="69">
        <v>545227.14569999999</v>
      </c>
      <c r="G253" s="69">
        <v>706292.75659999996</v>
      </c>
      <c r="H253" s="69">
        <v>832584.70429999998</v>
      </c>
      <c r="I253" s="69">
        <v>1354098.004</v>
      </c>
      <c r="J253" s="69">
        <v>1880488.9040000001</v>
      </c>
      <c r="K253" s="69">
        <v>2170369.9870000002</v>
      </c>
      <c r="L253" s="69">
        <v>1993995.557</v>
      </c>
      <c r="M253" s="69">
        <v>3122464.1639999999</v>
      </c>
      <c r="N253" s="69">
        <v>4241006.5159999998</v>
      </c>
      <c r="O253" s="69">
        <v>4887120.7810000004</v>
      </c>
      <c r="P253" s="69">
        <v>5940066.6560000004</v>
      </c>
      <c r="Q253" s="69">
        <v>6276608.8360000001</v>
      </c>
      <c r="R253" s="69">
        <v>5981064.0429999996</v>
      </c>
      <c r="S253" s="69">
        <v>5835043.7759999996</v>
      </c>
      <c r="T253" s="69">
        <v>7274861.642</v>
      </c>
      <c r="U253" s="69">
        <v>9234862.2180000003</v>
      </c>
      <c r="V253" s="69">
        <v>10905510.4</v>
      </c>
      <c r="W253" s="69">
        <v>9421647</v>
      </c>
      <c r="X253" s="69">
        <v>12689377</v>
      </c>
    </row>
    <row r="254" spans="2:24" ht="15.6" customHeight="1">
      <c r="B254" s="74" t="s">
        <v>443</v>
      </c>
      <c r="C254" s="69">
        <v>221299.3</v>
      </c>
      <c r="D254" s="69">
        <v>274246.40000000002</v>
      </c>
      <c r="E254" s="69">
        <v>304781.48489999998</v>
      </c>
      <c r="F254" s="69">
        <v>355764.04570000002</v>
      </c>
      <c r="G254" s="69">
        <v>501029.67450000002</v>
      </c>
      <c r="H254" s="69">
        <v>596609.78769999999</v>
      </c>
      <c r="I254" s="69">
        <v>1016207.166</v>
      </c>
      <c r="J254" s="69">
        <v>1341787.0900000001</v>
      </c>
      <c r="K254" s="69">
        <v>1661543.335</v>
      </c>
      <c r="L254" s="69">
        <v>1356986.213</v>
      </c>
      <c r="M254" s="69">
        <v>2356927.3760000002</v>
      </c>
      <c r="N254" s="69">
        <v>3194956.5580000002</v>
      </c>
      <c r="O254" s="69">
        <v>3529081.233</v>
      </c>
      <c r="P254" s="69">
        <v>4198564.1370000001</v>
      </c>
      <c r="Q254" s="69">
        <v>4239434.7649999997</v>
      </c>
      <c r="R254" s="69">
        <v>4100826.5019999999</v>
      </c>
      <c r="S254" s="69">
        <v>3841192.8369999998</v>
      </c>
      <c r="T254" s="69">
        <v>4993756.642</v>
      </c>
      <c r="U254" s="69">
        <v>6586240.858</v>
      </c>
      <c r="V254" s="69">
        <v>7782080</v>
      </c>
      <c r="W254" s="69">
        <v>6913742.4000000004</v>
      </c>
      <c r="X254" s="69">
        <v>9003618</v>
      </c>
    </row>
    <row r="255" spans="2:24" ht="15.6" customHeight="1">
      <c r="B255" s="74" t="s">
        <v>444</v>
      </c>
      <c r="C255" s="69">
        <v>62826.1</v>
      </c>
      <c r="D255" s="69">
        <v>64504.5</v>
      </c>
      <c r="E255" s="69">
        <v>72433.899999999994</v>
      </c>
      <c r="F255" s="69">
        <v>97584.745699999999</v>
      </c>
      <c r="G255" s="69">
        <v>144132.1997</v>
      </c>
      <c r="H255" s="69">
        <v>178539.18770000001</v>
      </c>
      <c r="I255" s="69">
        <v>476832.98149999999</v>
      </c>
      <c r="J255" s="69">
        <v>648514.38549999997</v>
      </c>
      <c r="K255" s="69">
        <v>754839.87620000006</v>
      </c>
      <c r="L255" s="69">
        <v>520170.58149999997</v>
      </c>
      <c r="M255" s="69">
        <v>974970.79700000002</v>
      </c>
      <c r="N255" s="69">
        <v>833738.93220000004</v>
      </c>
      <c r="O255" s="69">
        <v>871401.54339999997</v>
      </c>
      <c r="P255" s="69">
        <v>1109204.9129999999</v>
      </c>
      <c r="Q255" s="69">
        <v>1101030.202</v>
      </c>
      <c r="R255" s="69">
        <v>1170831.287</v>
      </c>
      <c r="S255" s="69">
        <v>1043368.704</v>
      </c>
      <c r="T255" s="69">
        <v>1613192.798</v>
      </c>
      <c r="U255" s="69">
        <v>2086410.878</v>
      </c>
      <c r="V255" s="69">
        <v>2555649</v>
      </c>
      <c r="W255" s="69">
        <v>2220483.9</v>
      </c>
      <c r="X255" s="69">
        <v>3317192.4780000001</v>
      </c>
    </row>
    <row r="256" spans="2:24" ht="15.6" customHeight="1">
      <c r="B256" s="74" t="s">
        <v>445</v>
      </c>
      <c r="C256" s="69">
        <v>14830</v>
      </c>
      <c r="D256" s="69">
        <v>20675.8</v>
      </c>
      <c r="E256" s="69">
        <v>26126.062099999999</v>
      </c>
      <c r="F256" s="69">
        <v>28803.345700000002</v>
      </c>
      <c r="G256" s="69">
        <v>45518.323600000003</v>
      </c>
      <c r="H256" s="69">
        <v>57986.58152</v>
      </c>
      <c r="I256" s="69">
        <v>76973.566940000004</v>
      </c>
      <c r="J256" s="69">
        <v>74984.2981</v>
      </c>
      <c r="K256" s="69">
        <v>116712.6802</v>
      </c>
      <c r="L256" s="69">
        <v>128240.56630000001</v>
      </c>
      <c r="M256" s="69">
        <v>160944.5441</v>
      </c>
      <c r="N256" s="69">
        <v>227215.10449999999</v>
      </c>
      <c r="O256" s="69">
        <v>341450.5134</v>
      </c>
      <c r="P256" s="69">
        <v>443340.15299999999</v>
      </c>
      <c r="Q256" s="69">
        <v>472102.73969999998</v>
      </c>
      <c r="R256" s="69">
        <v>476865.09110000002</v>
      </c>
      <c r="S256" s="69">
        <v>521383.21950000001</v>
      </c>
      <c r="T256" s="69">
        <v>650601.89749999996</v>
      </c>
      <c r="U256" s="69">
        <v>809473.64399999997</v>
      </c>
      <c r="V256" s="69">
        <v>895355.7</v>
      </c>
      <c r="W256" s="69">
        <v>822010.8</v>
      </c>
      <c r="X256" s="69">
        <v>1105470.6000000001</v>
      </c>
    </row>
    <row r="257" spans="2:24" ht="15.6" customHeight="1">
      <c r="B257" s="74" t="s">
        <v>446</v>
      </c>
      <c r="C257" s="69">
        <v>47996.1</v>
      </c>
      <c r="D257" s="69">
        <v>43828.7</v>
      </c>
      <c r="E257" s="69">
        <v>46307.837899999999</v>
      </c>
      <c r="F257" s="69">
        <v>68781.399999999994</v>
      </c>
      <c r="G257" s="69">
        <v>98613.876139999993</v>
      </c>
      <c r="H257" s="69">
        <v>120552.60619999999</v>
      </c>
      <c r="I257" s="69">
        <v>222338.66930000001</v>
      </c>
      <c r="J257" s="69">
        <v>219817.5203</v>
      </c>
      <c r="K257" s="69">
        <v>253279.92189999999</v>
      </c>
      <c r="L257" s="69">
        <v>205403.2248</v>
      </c>
      <c r="M257" s="69">
        <v>390854.48959999997</v>
      </c>
      <c r="N257" s="69">
        <v>545631.05359999998</v>
      </c>
      <c r="O257" s="69">
        <v>524325.91310000001</v>
      </c>
      <c r="P257" s="69">
        <v>660158.98719999997</v>
      </c>
      <c r="Q257" s="69">
        <v>621237.03430000006</v>
      </c>
      <c r="R257" s="69">
        <v>688496.79180000001</v>
      </c>
      <c r="S257" s="69">
        <v>519958.70380000002</v>
      </c>
      <c r="T257" s="69">
        <v>962144.87100000004</v>
      </c>
      <c r="U257" s="69">
        <v>1276937.2339999999</v>
      </c>
      <c r="V257" s="69">
        <v>1660293</v>
      </c>
      <c r="W257" s="69">
        <v>1398473.1</v>
      </c>
      <c r="X257" s="69">
        <v>2211721.8709999998</v>
      </c>
    </row>
    <row r="258" spans="2:24" ht="15.6" customHeight="1">
      <c r="B258" s="74" t="s">
        <v>447</v>
      </c>
      <c r="C258" s="69" t="s">
        <v>351</v>
      </c>
      <c r="D258" s="69" t="s">
        <v>351</v>
      </c>
      <c r="E258" s="69" t="s">
        <v>351</v>
      </c>
      <c r="F258" s="69" t="s">
        <v>351</v>
      </c>
      <c r="G258" s="69" t="s">
        <v>351</v>
      </c>
      <c r="H258" s="69" t="s">
        <v>351</v>
      </c>
      <c r="I258" s="69">
        <v>177520.7</v>
      </c>
      <c r="J258" s="69">
        <v>353712.56709999999</v>
      </c>
      <c r="K258" s="69">
        <v>384847.27409999998</v>
      </c>
      <c r="L258" s="69">
        <v>186526.7904</v>
      </c>
      <c r="M258" s="69">
        <v>423171.76329999999</v>
      </c>
      <c r="N258" s="69">
        <v>60892.774100000002</v>
      </c>
      <c r="O258" s="69">
        <v>5625.1168369999996</v>
      </c>
      <c r="P258" s="69">
        <v>5705.7726400000001</v>
      </c>
      <c r="Q258" s="69">
        <v>7690.4275479999997</v>
      </c>
      <c r="R258" s="69">
        <v>5469.4036269999997</v>
      </c>
      <c r="S258" s="69">
        <v>2026.8</v>
      </c>
      <c r="T258" s="69">
        <v>446</v>
      </c>
      <c r="U258" s="69" t="s">
        <v>351</v>
      </c>
      <c r="V258" s="69">
        <v>0.3</v>
      </c>
      <c r="W258" s="69" t="s">
        <v>301</v>
      </c>
      <c r="X258" s="69" t="s">
        <v>301</v>
      </c>
    </row>
    <row r="259" spans="2:24" ht="15.6" customHeight="1">
      <c r="B259" s="74" t="s">
        <v>448</v>
      </c>
      <c r="C259" s="69" t="s">
        <v>301</v>
      </c>
      <c r="D259" s="69" t="s">
        <v>301</v>
      </c>
      <c r="E259" s="69" t="s">
        <v>301</v>
      </c>
      <c r="F259" s="69" t="s">
        <v>301</v>
      </c>
      <c r="G259" s="69" t="s">
        <v>301</v>
      </c>
      <c r="H259" s="69" t="s">
        <v>301</v>
      </c>
      <c r="I259" s="69" t="s">
        <v>301</v>
      </c>
      <c r="J259" s="69" t="s">
        <v>301</v>
      </c>
      <c r="K259" s="69" t="s">
        <v>301</v>
      </c>
      <c r="L259" s="69" t="s">
        <v>301</v>
      </c>
      <c r="M259" s="69" t="s">
        <v>301</v>
      </c>
      <c r="N259" s="69" t="s">
        <v>301</v>
      </c>
      <c r="O259" s="69" t="s">
        <v>301</v>
      </c>
      <c r="P259" s="69" t="s">
        <v>301</v>
      </c>
      <c r="Q259" s="69" t="s">
        <v>301</v>
      </c>
      <c r="R259" s="69" t="s">
        <v>301</v>
      </c>
      <c r="S259" s="69" t="s">
        <v>301</v>
      </c>
      <c r="T259" s="69" t="s">
        <v>301</v>
      </c>
      <c r="U259" s="69" t="s">
        <v>301</v>
      </c>
      <c r="V259" s="69" t="s">
        <v>301</v>
      </c>
      <c r="W259" s="69" t="s">
        <v>301</v>
      </c>
      <c r="X259" s="69" t="s">
        <v>301</v>
      </c>
    </row>
    <row r="260" spans="2:24" ht="15.6" customHeight="1">
      <c r="B260" s="74" t="s">
        <v>449</v>
      </c>
      <c r="C260" s="69">
        <v>288.60000000000002</v>
      </c>
      <c r="D260" s="69">
        <v>1716.9</v>
      </c>
      <c r="E260" s="69">
        <v>3350.4</v>
      </c>
      <c r="F260" s="69">
        <v>4597.6000000000004</v>
      </c>
      <c r="G260" s="69">
        <v>5742.2960700000003</v>
      </c>
      <c r="H260" s="69">
        <v>6328.8744999999999</v>
      </c>
      <c r="I260" s="69">
        <v>6910.0230160000001</v>
      </c>
      <c r="J260" s="69">
        <v>14559.5826</v>
      </c>
      <c r="K260" s="69">
        <v>16809.144700000001</v>
      </c>
      <c r="L260" s="69">
        <v>20315.536800000002</v>
      </c>
      <c r="M260" s="69">
        <v>24101.0111</v>
      </c>
      <c r="N260" s="69">
        <v>34324.834349999997</v>
      </c>
      <c r="O260" s="69">
        <v>45092.818769999998</v>
      </c>
      <c r="P260" s="69">
        <v>69755.587539999993</v>
      </c>
      <c r="Q260" s="69">
        <v>78398.063080000007</v>
      </c>
      <c r="R260" s="69">
        <v>86610.085349999994</v>
      </c>
      <c r="S260" s="69">
        <v>104659.9004</v>
      </c>
      <c r="T260" s="69">
        <v>131129.6274</v>
      </c>
      <c r="U260" s="69">
        <v>141348.00390000001</v>
      </c>
      <c r="V260" s="69">
        <v>154369.1</v>
      </c>
      <c r="W260" s="69">
        <v>154510.6</v>
      </c>
      <c r="X260" s="69">
        <v>199591.07250000001</v>
      </c>
    </row>
    <row r="261" spans="2:24" ht="15.6" customHeight="1">
      <c r="B261" s="74" t="s">
        <v>450</v>
      </c>
      <c r="C261" s="69">
        <v>117230.5</v>
      </c>
      <c r="D261" s="69">
        <v>157523.79999999999</v>
      </c>
      <c r="E261" s="69">
        <v>170009.50539999999</v>
      </c>
      <c r="F261" s="69">
        <v>180445.9</v>
      </c>
      <c r="G261" s="69">
        <v>233363.4479</v>
      </c>
      <c r="H261" s="69">
        <v>259998.2611</v>
      </c>
      <c r="I261" s="69">
        <v>341414.38260000001</v>
      </c>
      <c r="J261" s="69">
        <v>398809.00199999998</v>
      </c>
      <c r="K261" s="69">
        <v>546516.3371</v>
      </c>
      <c r="L261" s="69">
        <v>492699.64010000002</v>
      </c>
      <c r="M261" s="69">
        <v>847646.31400000001</v>
      </c>
      <c r="N261" s="69">
        <v>1408349.4979999999</v>
      </c>
      <c r="O261" s="69">
        <v>1608835.1270000001</v>
      </c>
      <c r="P261" s="69">
        <v>1884501.8570000001</v>
      </c>
      <c r="Q261" s="69">
        <v>1826115.652</v>
      </c>
      <c r="R261" s="69">
        <v>1641912.328</v>
      </c>
      <c r="S261" s="69">
        <v>1770846.202</v>
      </c>
      <c r="T261" s="69">
        <v>2138213.6329999999</v>
      </c>
      <c r="U261" s="69">
        <v>2950852.7230000002</v>
      </c>
      <c r="V261" s="69">
        <v>3366029.7</v>
      </c>
      <c r="W261" s="69">
        <v>2999177</v>
      </c>
      <c r="X261" s="69">
        <v>2837203.2629999998</v>
      </c>
    </row>
    <row r="262" spans="2:24" ht="15.6" customHeight="1">
      <c r="B262" s="74" t="s">
        <v>451</v>
      </c>
      <c r="C262" s="69">
        <v>22306</v>
      </c>
      <c r="D262" s="69">
        <v>27018.7</v>
      </c>
      <c r="E262" s="69">
        <v>24592.479500000001</v>
      </c>
      <c r="F262" s="69">
        <v>32646.7</v>
      </c>
      <c r="G262" s="69">
        <v>44719.3</v>
      </c>
      <c r="H262" s="69">
        <v>56974.3</v>
      </c>
      <c r="I262" s="69">
        <v>72073.8</v>
      </c>
      <c r="J262" s="69">
        <v>102480.8</v>
      </c>
      <c r="K262" s="69">
        <v>140838.70000000001</v>
      </c>
      <c r="L262" s="69">
        <v>115987.5</v>
      </c>
      <c r="M262" s="69">
        <v>193321.6538</v>
      </c>
      <c r="N262" s="69">
        <v>337422.58020000003</v>
      </c>
      <c r="O262" s="69">
        <v>327369.7795</v>
      </c>
      <c r="P262" s="69">
        <v>381427.01490000001</v>
      </c>
      <c r="Q262" s="69">
        <v>355328.92210000003</v>
      </c>
      <c r="R262" s="69">
        <v>320594.85080000001</v>
      </c>
      <c r="S262" s="69">
        <v>328490.63040000002</v>
      </c>
      <c r="T262" s="69">
        <v>512351.19300000003</v>
      </c>
      <c r="U262" s="69">
        <v>682476.69460000005</v>
      </c>
      <c r="V262" s="69">
        <v>790179.3</v>
      </c>
      <c r="W262" s="69">
        <v>740742.6</v>
      </c>
      <c r="X262" s="69">
        <v>943067.79059999995</v>
      </c>
    </row>
    <row r="263" spans="2:24" ht="15.6" customHeight="1">
      <c r="B263" s="74" t="s">
        <v>452</v>
      </c>
      <c r="C263" s="69">
        <v>18648.099999999999</v>
      </c>
      <c r="D263" s="69">
        <v>23482.5</v>
      </c>
      <c r="E263" s="69">
        <v>34395.199999999997</v>
      </c>
      <c r="F263" s="69">
        <v>40489.1</v>
      </c>
      <c r="G263" s="69">
        <v>73072.430789999999</v>
      </c>
      <c r="H263" s="69">
        <v>94769.164480000007</v>
      </c>
      <c r="I263" s="69">
        <v>118975.9792</v>
      </c>
      <c r="J263" s="69">
        <v>177423.3199</v>
      </c>
      <c r="K263" s="69">
        <v>202539.27729999999</v>
      </c>
      <c r="L263" s="69">
        <v>207812.9541</v>
      </c>
      <c r="M263" s="69">
        <v>316887.59989999997</v>
      </c>
      <c r="N263" s="69">
        <v>581120.7132</v>
      </c>
      <c r="O263" s="69">
        <v>676381.96490000002</v>
      </c>
      <c r="P263" s="69">
        <v>753674.76520000002</v>
      </c>
      <c r="Q263" s="69">
        <v>878561.92599999998</v>
      </c>
      <c r="R263" s="69">
        <v>880877.95180000004</v>
      </c>
      <c r="S263" s="69">
        <v>593827.40090000001</v>
      </c>
      <c r="T263" s="69">
        <v>598869.39080000005</v>
      </c>
      <c r="U263" s="69">
        <v>725152.55759999994</v>
      </c>
      <c r="V263" s="69">
        <v>915852.9</v>
      </c>
      <c r="W263" s="69">
        <v>798828.3</v>
      </c>
      <c r="X263" s="69">
        <v>1706563.118</v>
      </c>
    </row>
    <row r="264" spans="2:24" ht="15.6" customHeight="1">
      <c r="B264" s="74" t="s">
        <v>453</v>
      </c>
      <c r="C264" s="69">
        <v>38710.5</v>
      </c>
      <c r="D264" s="69">
        <v>53956.7</v>
      </c>
      <c r="E264" s="69">
        <v>54397.599999999999</v>
      </c>
      <c r="F264" s="69">
        <v>65205.2</v>
      </c>
      <c r="G264" s="69">
        <v>82089.285430000004</v>
      </c>
      <c r="H264" s="69">
        <v>95596.705470000001</v>
      </c>
      <c r="I264" s="69">
        <v>111933.4068</v>
      </c>
      <c r="J264" s="69">
        <v>160522.8315</v>
      </c>
      <c r="K264" s="69">
        <v>229353.22640000001</v>
      </c>
      <c r="L264" s="69">
        <v>263563.37800000003</v>
      </c>
      <c r="M264" s="69">
        <v>331308.97360000003</v>
      </c>
      <c r="N264" s="69">
        <v>473351.25929999998</v>
      </c>
      <c r="O264" s="69">
        <v>674240.23320000002</v>
      </c>
      <c r="P264" s="69">
        <v>874229.16540000006</v>
      </c>
      <c r="Q264" s="69">
        <v>917589.75749999995</v>
      </c>
      <c r="R264" s="69">
        <v>1018152.874</v>
      </c>
      <c r="S264" s="69">
        <v>1109757.4099999999</v>
      </c>
      <c r="T264" s="69">
        <v>1321375.2150000001</v>
      </c>
      <c r="U264" s="69">
        <v>1620864.42</v>
      </c>
      <c r="V264" s="69">
        <v>2030515.3</v>
      </c>
      <c r="W264" s="69">
        <v>1588052.7</v>
      </c>
      <c r="X264" s="69">
        <v>2259158.6329999999</v>
      </c>
    </row>
    <row r="265" spans="2:24" ht="15.6" customHeight="1">
      <c r="B265" s="74" t="s">
        <v>454</v>
      </c>
      <c r="C265" s="69" t="s">
        <v>301</v>
      </c>
      <c r="D265" s="69" t="s">
        <v>301</v>
      </c>
      <c r="E265" s="69" t="s">
        <v>301</v>
      </c>
      <c r="F265" s="69" t="s">
        <v>301</v>
      </c>
      <c r="G265" s="69" t="s">
        <v>301</v>
      </c>
      <c r="H265" s="69" t="s">
        <v>301</v>
      </c>
      <c r="I265" s="69" t="s">
        <v>301</v>
      </c>
      <c r="J265" s="69" t="s">
        <v>301</v>
      </c>
      <c r="K265" s="69" t="s">
        <v>301</v>
      </c>
      <c r="L265" s="69" t="s">
        <v>301</v>
      </c>
      <c r="M265" s="69" t="s">
        <v>301</v>
      </c>
      <c r="N265" s="69" t="s">
        <v>301</v>
      </c>
      <c r="O265" s="69" t="s">
        <v>301</v>
      </c>
      <c r="P265" s="69" t="s">
        <v>301</v>
      </c>
      <c r="Q265" s="69" t="s">
        <v>301</v>
      </c>
      <c r="R265" s="69" t="s">
        <v>301</v>
      </c>
      <c r="S265" s="69" t="s">
        <v>301</v>
      </c>
      <c r="T265" s="69" t="s">
        <v>301</v>
      </c>
      <c r="U265" s="69" t="s">
        <v>301</v>
      </c>
      <c r="V265" s="69" t="s">
        <v>301</v>
      </c>
      <c r="W265" s="69" t="s">
        <v>301</v>
      </c>
      <c r="X265" s="69" t="s">
        <v>301</v>
      </c>
    </row>
    <row r="266" spans="2:24" ht="15.6" customHeight="1">
      <c r="B266" s="74" t="s">
        <v>455</v>
      </c>
      <c r="C266" s="69">
        <v>87399.7</v>
      </c>
      <c r="D266" s="69">
        <v>101748.3</v>
      </c>
      <c r="E266" s="69">
        <v>110569.5151</v>
      </c>
      <c r="F266" s="69">
        <v>124257.9</v>
      </c>
      <c r="G266" s="69">
        <v>123173.79670000001</v>
      </c>
      <c r="H266" s="69">
        <v>140378.21109999999</v>
      </c>
      <c r="I266" s="69">
        <v>225957.43090000001</v>
      </c>
      <c r="J266" s="69">
        <v>378178.98259999999</v>
      </c>
      <c r="K266" s="69">
        <v>279473.4253</v>
      </c>
      <c r="L266" s="69">
        <v>373445.96649999998</v>
      </c>
      <c r="M266" s="69">
        <v>434227.81420000002</v>
      </c>
      <c r="N266" s="69">
        <v>572698.69900000002</v>
      </c>
      <c r="O266" s="69">
        <v>683799.31429999997</v>
      </c>
      <c r="P266" s="69">
        <v>867273.35309999995</v>
      </c>
      <c r="Q266" s="69">
        <v>1119584.314</v>
      </c>
      <c r="R266" s="69">
        <v>862084.66689999995</v>
      </c>
      <c r="S266" s="69">
        <v>884093.52859999996</v>
      </c>
      <c r="T266" s="69">
        <v>959729.78520000004</v>
      </c>
      <c r="U266" s="69">
        <v>1027756.941</v>
      </c>
      <c r="V266" s="69">
        <v>1092915.1000000001</v>
      </c>
      <c r="W266" s="69">
        <v>919851.9</v>
      </c>
      <c r="X266" s="69">
        <v>1426600.6810000001</v>
      </c>
    </row>
    <row r="267" spans="2:24" ht="15.6" customHeight="1">
      <c r="B267" s="74" t="s">
        <v>456</v>
      </c>
      <c r="C267" s="69">
        <v>370842.58439999999</v>
      </c>
      <c r="D267" s="69">
        <v>425836.04820000002</v>
      </c>
      <c r="E267" s="69">
        <v>481567.32290000003</v>
      </c>
      <c r="F267" s="69">
        <v>525296.75950000004</v>
      </c>
      <c r="G267" s="69">
        <v>643585.97719999996</v>
      </c>
      <c r="H267" s="69">
        <v>690106.83609999996</v>
      </c>
      <c r="I267" s="69">
        <v>1237007.9920000001</v>
      </c>
      <c r="J267" s="69">
        <v>1667166.3430000001</v>
      </c>
      <c r="K267" s="69">
        <v>2385580.3289999999</v>
      </c>
      <c r="L267" s="69">
        <v>2248722.068</v>
      </c>
      <c r="M267" s="69">
        <v>2847322.1320000002</v>
      </c>
      <c r="N267" s="69">
        <v>4517322.477</v>
      </c>
      <c r="O267" s="69">
        <v>5953469.1629999997</v>
      </c>
      <c r="P267" s="69">
        <v>6043348.2949999999</v>
      </c>
      <c r="Q267" s="69">
        <v>7064430.8629999999</v>
      </c>
      <c r="R267" s="69">
        <v>7115078.4539999999</v>
      </c>
      <c r="S267" s="69">
        <v>8974019.2880000006</v>
      </c>
      <c r="T267" s="69">
        <v>8701302.3790000007</v>
      </c>
      <c r="U267" s="69">
        <v>8955791.7359999996</v>
      </c>
      <c r="V267" s="69">
        <v>11245252</v>
      </c>
      <c r="W267" s="69">
        <v>13923229.4</v>
      </c>
      <c r="X267" s="69">
        <v>15801380.32</v>
      </c>
    </row>
    <row r="268" spans="2:24" ht="15.6" customHeight="1">
      <c r="B268" s="74" t="s">
        <v>457</v>
      </c>
      <c r="C268" s="69">
        <v>106897.7196</v>
      </c>
      <c r="D268" s="69">
        <v>92060.375899999999</v>
      </c>
      <c r="E268" s="69">
        <v>105034.1</v>
      </c>
      <c r="F268" s="69">
        <v>116945.9093</v>
      </c>
      <c r="G268" s="69">
        <v>128844.8772</v>
      </c>
      <c r="H268" s="69">
        <v>142748.97700000001</v>
      </c>
      <c r="I268" s="69">
        <v>196608.51190000001</v>
      </c>
      <c r="J268" s="69">
        <v>361413.07290000003</v>
      </c>
      <c r="K268" s="69">
        <v>591901.98600000003</v>
      </c>
      <c r="L268" s="69">
        <v>630674.1102</v>
      </c>
      <c r="M268" s="69">
        <v>710231.28339999996</v>
      </c>
      <c r="N268" s="69">
        <v>878402.89540000004</v>
      </c>
      <c r="O268" s="69">
        <v>1309990.8219999999</v>
      </c>
      <c r="P268" s="69">
        <v>1533961.6259999999</v>
      </c>
      <c r="Q268" s="69">
        <v>1735375.398</v>
      </c>
      <c r="R268" s="69">
        <v>1709772.929</v>
      </c>
      <c r="S268" s="69">
        <v>1907233.453</v>
      </c>
      <c r="T268" s="69">
        <v>1800434.5989999999</v>
      </c>
      <c r="U268" s="69">
        <v>1878675.419</v>
      </c>
      <c r="V268" s="69">
        <v>2256967.2000000002</v>
      </c>
      <c r="W268" s="69">
        <v>2648113.7999999998</v>
      </c>
      <c r="X268" s="69">
        <v>2528466.639</v>
      </c>
    </row>
    <row r="269" spans="2:24" ht="15.6" customHeight="1">
      <c r="B269" s="74" t="s">
        <v>458</v>
      </c>
      <c r="C269" s="69">
        <v>105800.9</v>
      </c>
      <c r="D269" s="69">
        <v>162645.88930000001</v>
      </c>
      <c r="E269" s="69">
        <v>178923.1</v>
      </c>
      <c r="F269" s="69">
        <v>174870.74710000001</v>
      </c>
      <c r="G269" s="69">
        <v>227356.15549999999</v>
      </c>
      <c r="H269" s="69">
        <v>243970.6439</v>
      </c>
      <c r="I269" s="69">
        <v>574866.571</v>
      </c>
      <c r="J269" s="69">
        <v>311319.90909999999</v>
      </c>
      <c r="K269" s="69">
        <v>463038.05450000003</v>
      </c>
      <c r="L269" s="69">
        <v>339469.6776</v>
      </c>
      <c r="M269" s="69">
        <v>456092.14350000001</v>
      </c>
      <c r="N269" s="69">
        <v>626101.75989999995</v>
      </c>
      <c r="O269" s="69">
        <v>742447.81050000002</v>
      </c>
      <c r="P269" s="69">
        <v>857212.52179999999</v>
      </c>
      <c r="Q269" s="69">
        <v>917105.39760000003</v>
      </c>
      <c r="R269" s="69">
        <v>1091900.2169999999</v>
      </c>
      <c r="S269" s="69">
        <v>1226055.7720000001</v>
      </c>
      <c r="T269" s="69">
        <v>1340997.72</v>
      </c>
      <c r="U269" s="69">
        <v>1437679.5190000001</v>
      </c>
      <c r="V269" s="69">
        <v>1743496.3</v>
      </c>
      <c r="W269" s="69">
        <v>2227391.5</v>
      </c>
      <c r="X269" s="69">
        <v>2131633.4900000002</v>
      </c>
    </row>
    <row r="270" spans="2:24" ht="15.6" customHeight="1">
      <c r="B270" s="74" t="s">
        <v>459</v>
      </c>
      <c r="C270" s="69">
        <v>52563.881200000003</v>
      </c>
      <c r="D270" s="69">
        <v>59135.2497</v>
      </c>
      <c r="E270" s="69">
        <v>68100.270600000003</v>
      </c>
      <c r="F270" s="69">
        <v>90465.078999999998</v>
      </c>
      <c r="G270" s="69">
        <v>104886.82309999999</v>
      </c>
      <c r="H270" s="69">
        <v>89818.083599999998</v>
      </c>
      <c r="I270" s="69">
        <v>175671.486</v>
      </c>
      <c r="J270" s="69">
        <v>299498.3322</v>
      </c>
      <c r="K270" s="69">
        <v>624389.77150000003</v>
      </c>
      <c r="L270" s="69">
        <v>460564.49280000001</v>
      </c>
      <c r="M270" s="69">
        <v>591039.50009999995</v>
      </c>
      <c r="N270" s="69">
        <v>1280919.595</v>
      </c>
      <c r="O270" s="69">
        <v>1525357.5870000001</v>
      </c>
      <c r="P270" s="69">
        <v>1490741.716</v>
      </c>
      <c r="Q270" s="69">
        <v>1771069.2290000001</v>
      </c>
      <c r="R270" s="69">
        <v>1396704.625</v>
      </c>
      <c r="S270" s="69">
        <v>2360210.227</v>
      </c>
      <c r="T270" s="69">
        <v>1658140.7069999999</v>
      </c>
      <c r="U270" s="69">
        <v>1607784.8319999999</v>
      </c>
      <c r="V270" s="69">
        <v>3016672.2</v>
      </c>
      <c r="W270" s="69">
        <v>3051655</v>
      </c>
      <c r="X270" s="69">
        <v>3046972.6</v>
      </c>
    </row>
    <row r="271" spans="2:24" ht="15.6" customHeight="1">
      <c r="B271" s="74" t="s">
        <v>460</v>
      </c>
      <c r="C271" s="69">
        <v>18190.834299999999</v>
      </c>
      <c r="D271" s="69">
        <v>16513.6443</v>
      </c>
      <c r="E271" s="69">
        <v>19581.900000000001</v>
      </c>
      <c r="F271" s="69">
        <v>17649.3737</v>
      </c>
      <c r="G271" s="69">
        <v>22069.565500000001</v>
      </c>
      <c r="H271" s="69">
        <v>20682.805400000001</v>
      </c>
      <c r="I271" s="69">
        <v>18081.688119999999</v>
      </c>
      <c r="J271" s="69">
        <v>18575.4899</v>
      </c>
      <c r="K271" s="69">
        <v>19948.998250000001</v>
      </c>
      <c r="L271" s="69">
        <v>29621.621009999999</v>
      </c>
      <c r="M271" s="69">
        <v>42327.764380000001</v>
      </c>
      <c r="N271" s="69">
        <v>37320.968679999998</v>
      </c>
      <c r="O271" s="69">
        <v>125913.3677</v>
      </c>
      <c r="P271" s="69">
        <v>270442.13829999999</v>
      </c>
      <c r="Q271" s="69">
        <v>500351.2072</v>
      </c>
      <c r="R271" s="69">
        <v>731055.12379999994</v>
      </c>
      <c r="S271" s="69">
        <v>986099.82860000001</v>
      </c>
      <c r="T271" s="69">
        <v>1156465.121</v>
      </c>
      <c r="U271" s="69">
        <v>1046873.622</v>
      </c>
      <c r="V271" s="69">
        <v>860980.8</v>
      </c>
      <c r="W271" s="69">
        <v>959413.6</v>
      </c>
      <c r="X271" s="69">
        <v>827651.47089999996</v>
      </c>
    </row>
    <row r="272" spans="2:24" ht="15.6" customHeight="1">
      <c r="B272" s="74" t="s">
        <v>461</v>
      </c>
      <c r="C272" s="69">
        <v>87389.249299999996</v>
      </c>
      <c r="D272" s="69">
        <v>6069.2894999999999</v>
      </c>
      <c r="E272" s="69">
        <v>8781.7605999999996</v>
      </c>
      <c r="F272" s="69">
        <v>9376.6641</v>
      </c>
      <c r="G272" s="69">
        <v>11339.613600000001</v>
      </c>
      <c r="H272" s="69">
        <v>8118.085</v>
      </c>
      <c r="I272" s="69">
        <v>12318.4053</v>
      </c>
      <c r="J272" s="69">
        <v>15466</v>
      </c>
      <c r="K272" s="69">
        <v>60449.634530000003</v>
      </c>
      <c r="L272" s="69">
        <v>34253.919560000002</v>
      </c>
      <c r="M272" s="69">
        <v>80419.577210000003</v>
      </c>
      <c r="N272" s="69">
        <v>111840.1508</v>
      </c>
      <c r="O272" s="69">
        <v>97487.81121</v>
      </c>
      <c r="P272" s="69">
        <v>108085.7322</v>
      </c>
      <c r="Q272" s="69">
        <v>129873.9167</v>
      </c>
      <c r="R272" s="69">
        <v>535824.95770000003</v>
      </c>
      <c r="S272" s="69">
        <v>229325.2556</v>
      </c>
      <c r="T272" s="69">
        <v>260619.2328</v>
      </c>
      <c r="U272" s="69">
        <v>228166.98420000001</v>
      </c>
      <c r="V272" s="69">
        <v>298901.7</v>
      </c>
      <c r="W272" s="69">
        <v>374168</v>
      </c>
      <c r="X272" s="69">
        <v>453677.9227</v>
      </c>
    </row>
    <row r="273" spans="2:24" ht="15.6" customHeight="1">
      <c r="B273" s="74" t="s">
        <v>462</v>
      </c>
      <c r="C273" s="69" t="s">
        <v>351</v>
      </c>
      <c r="D273" s="69">
        <v>5463.5343999999996</v>
      </c>
      <c r="E273" s="69">
        <v>3981.1790000000001</v>
      </c>
      <c r="F273" s="69">
        <v>3394.4310999999998</v>
      </c>
      <c r="G273" s="69">
        <v>2419.9695999999999</v>
      </c>
      <c r="H273" s="69">
        <v>1494.2750000000001</v>
      </c>
      <c r="I273" s="69">
        <v>831.20004059999997</v>
      </c>
      <c r="J273" s="69">
        <v>612.58322799999996</v>
      </c>
      <c r="K273" s="69">
        <v>794.89976200000001</v>
      </c>
      <c r="L273" s="69">
        <v>17025.412530000001</v>
      </c>
      <c r="M273" s="69">
        <v>13431.67887</v>
      </c>
      <c r="N273" s="69">
        <v>15492.2454</v>
      </c>
      <c r="O273" s="69">
        <v>43637.337059999998</v>
      </c>
      <c r="P273" s="69">
        <v>21475.048480000001</v>
      </c>
      <c r="Q273" s="69">
        <v>36287.301780000002</v>
      </c>
      <c r="R273" s="69">
        <v>233851.56039999999</v>
      </c>
      <c r="S273" s="69">
        <v>314621.38160000002</v>
      </c>
      <c r="T273" s="69">
        <v>365880.51010000001</v>
      </c>
      <c r="U273" s="69">
        <v>356154.43320000003</v>
      </c>
      <c r="V273" s="69">
        <v>357252.6</v>
      </c>
      <c r="W273" s="69">
        <v>699528.8</v>
      </c>
      <c r="X273" s="69">
        <v>2420615</v>
      </c>
    </row>
    <row r="274" spans="2:24" ht="15.6" customHeight="1">
      <c r="B274" s="74" t="s">
        <v>463</v>
      </c>
      <c r="C274" s="69" t="s">
        <v>351</v>
      </c>
      <c r="D274" s="69">
        <v>77978.366800000003</v>
      </c>
      <c r="E274" s="69">
        <v>90660.434899999993</v>
      </c>
      <c r="F274" s="69">
        <v>107330.32769999999</v>
      </c>
      <c r="G274" s="69">
        <v>139265.32</v>
      </c>
      <c r="H274" s="69">
        <v>173756.2378</v>
      </c>
      <c r="I274" s="69">
        <v>247748.6807</v>
      </c>
      <c r="J274" s="69">
        <v>367101.46549999999</v>
      </c>
      <c r="K274" s="69">
        <v>570380.33609999996</v>
      </c>
      <c r="L274" s="69">
        <v>602367.28330000001</v>
      </c>
      <c r="M274" s="69">
        <v>507118.73749999999</v>
      </c>
      <c r="N274" s="69">
        <v>629367.84470000002</v>
      </c>
      <c r="O274" s="69">
        <v>965288.24040000001</v>
      </c>
      <c r="P274" s="69">
        <v>1135917.04</v>
      </c>
      <c r="Q274" s="69">
        <v>1595121.487</v>
      </c>
      <c r="R274" s="69">
        <v>1415969.04</v>
      </c>
      <c r="S274" s="69">
        <v>1950473.371</v>
      </c>
      <c r="T274" s="69">
        <v>2118764.4900000002</v>
      </c>
      <c r="U274" s="69">
        <v>2400456.9270000001</v>
      </c>
      <c r="V274" s="69">
        <v>2710981.2</v>
      </c>
      <c r="W274" s="69">
        <v>3962958.7</v>
      </c>
      <c r="X274" s="69">
        <v>4392363.2</v>
      </c>
    </row>
    <row r="275" spans="2:24" ht="15.6" customHeight="1">
      <c r="B275" s="74" t="s">
        <v>464</v>
      </c>
      <c r="C275" s="69" t="s">
        <v>351</v>
      </c>
      <c r="D275" s="69">
        <v>5969.6983</v>
      </c>
      <c r="E275" s="69">
        <v>6504.5778</v>
      </c>
      <c r="F275" s="69">
        <v>5264.2275</v>
      </c>
      <c r="G275" s="69">
        <v>7403.6526999999996</v>
      </c>
      <c r="H275" s="69">
        <v>9517.7284</v>
      </c>
      <c r="I275" s="69">
        <v>10881.448469999999</v>
      </c>
      <c r="J275" s="69">
        <v>293179.4902</v>
      </c>
      <c r="K275" s="69">
        <v>54676.648569999998</v>
      </c>
      <c r="L275" s="69">
        <v>134745.55059999999</v>
      </c>
      <c r="M275" s="69">
        <v>446661.44679999998</v>
      </c>
      <c r="N275" s="69">
        <v>937877.01800000004</v>
      </c>
      <c r="O275" s="69">
        <v>1143346.1880000001</v>
      </c>
      <c r="P275" s="69">
        <v>625512.47160000005</v>
      </c>
      <c r="Q275" s="69">
        <v>379246.9264</v>
      </c>
      <c r="R275" s="69" t="s">
        <v>351</v>
      </c>
      <c r="S275" s="69" t="s">
        <v>301</v>
      </c>
      <c r="T275" s="69" t="s">
        <v>301</v>
      </c>
      <c r="U275" s="69" t="s">
        <v>301</v>
      </c>
      <c r="V275" s="69" t="s">
        <v>301</v>
      </c>
      <c r="W275" s="69" t="s">
        <v>301</v>
      </c>
      <c r="X275" s="69" t="s">
        <v>301</v>
      </c>
    </row>
    <row r="276" spans="2:24" ht="15.6" customHeight="1">
      <c r="B276" s="74" t="s">
        <v>465</v>
      </c>
      <c r="C276" s="69">
        <v>-23433.0844</v>
      </c>
      <c r="D276" s="69">
        <v>4115.3518000000004</v>
      </c>
      <c r="E276" s="69">
        <v>-11818.722900000001</v>
      </c>
      <c r="F276" s="69">
        <v>19930.386200000001</v>
      </c>
      <c r="G276" s="69">
        <v>62706.779390000003</v>
      </c>
      <c r="H276" s="69">
        <v>142477.8682</v>
      </c>
      <c r="I276" s="69">
        <v>117090.0126</v>
      </c>
      <c r="J276" s="69">
        <v>213322.56109999999</v>
      </c>
      <c r="K276" s="69">
        <v>-215210.34220000001</v>
      </c>
      <c r="L276" s="69">
        <v>-254726.5105</v>
      </c>
      <c r="M276" s="69">
        <v>275142.0318</v>
      </c>
      <c r="N276" s="69">
        <v>-276315.96139999997</v>
      </c>
      <c r="O276" s="69">
        <v>-1066348.382</v>
      </c>
      <c r="P276" s="69">
        <v>-103281.639</v>
      </c>
      <c r="Q276" s="69">
        <v>-787822.02749999997</v>
      </c>
      <c r="R276" s="69">
        <v>-1134014.4110000001</v>
      </c>
      <c r="S276" s="69">
        <v>-3138975.5120000001</v>
      </c>
      <c r="T276" s="69">
        <v>-1426440.737</v>
      </c>
      <c r="U276" s="69">
        <v>279070.48200000002</v>
      </c>
      <c r="V276" s="69">
        <v>-339741.6</v>
      </c>
      <c r="W276" s="69">
        <v>-4501582.4000000004</v>
      </c>
      <c r="X276" s="69">
        <v>-3112003</v>
      </c>
    </row>
    <row r="277" spans="2:24" ht="15.6" customHeight="1">
      <c r="B277" s="74" t="s">
        <v>466</v>
      </c>
      <c r="C277" s="69">
        <v>29130.7968</v>
      </c>
      <c r="D277" s="69">
        <v>63250.601499999997</v>
      </c>
      <c r="E277" s="69">
        <v>56281.547700000003</v>
      </c>
      <c r="F277" s="69">
        <v>110395.46520000001</v>
      </c>
      <c r="G277" s="69">
        <v>167593.60250000001</v>
      </c>
      <c r="H277" s="69">
        <v>232295.95180000001</v>
      </c>
      <c r="I277" s="69">
        <v>292761.4987</v>
      </c>
      <c r="J277" s="69">
        <v>512820.8933</v>
      </c>
      <c r="K277" s="69">
        <v>409179.42920000001</v>
      </c>
      <c r="L277" s="69">
        <v>205837.9823</v>
      </c>
      <c r="M277" s="69">
        <v>866181.53189999994</v>
      </c>
      <c r="N277" s="69">
        <v>1004603.633</v>
      </c>
      <c r="O277" s="69">
        <v>459009.2047</v>
      </c>
      <c r="P277" s="69">
        <v>1387460.077</v>
      </c>
      <c r="Q277" s="69">
        <v>983247.20140000002</v>
      </c>
      <c r="R277" s="69">
        <v>262690.21460000001</v>
      </c>
      <c r="S277" s="69">
        <v>-778765.28520000004</v>
      </c>
      <c r="T277" s="69">
        <v>231699.97010000001</v>
      </c>
      <c r="U277" s="69">
        <v>1886855.314</v>
      </c>
      <c r="V277" s="69">
        <v>2676930.6</v>
      </c>
      <c r="W277" s="69">
        <v>-1449927.4</v>
      </c>
      <c r="X277" s="69">
        <v>-65031</v>
      </c>
    </row>
    <row r="278" spans="2:24" ht="15.6" customHeight="1">
      <c r="B278" s="74" t="s">
        <v>467</v>
      </c>
      <c r="C278" s="66"/>
      <c r="D278" s="66"/>
      <c r="E278" s="66"/>
      <c r="F278" s="66"/>
      <c r="G278" s="66"/>
      <c r="H278" s="66"/>
      <c r="I278" s="66"/>
      <c r="J278" s="66"/>
      <c r="K278" s="66"/>
      <c r="L278" s="66"/>
      <c r="M278" s="66"/>
      <c r="N278" s="66"/>
      <c r="O278" s="66"/>
      <c r="P278" s="66"/>
      <c r="Q278" s="66"/>
      <c r="R278" s="66"/>
      <c r="S278" s="66"/>
      <c r="T278" s="66"/>
      <c r="U278" s="66"/>
      <c r="V278" s="66"/>
      <c r="W278" s="66"/>
      <c r="X278" s="66"/>
    </row>
    <row r="279" spans="2:24" ht="15.6" customHeight="1">
      <c r="B279" s="74" t="s">
        <v>468</v>
      </c>
      <c r="C279" s="69">
        <v>52563.881200000003</v>
      </c>
      <c r="D279" s="69">
        <v>59135.2448</v>
      </c>
      <c r="E279" s="69">
        <v>68100.267300000007</v>
      </c>
      <c r="F279" s="69">
        <v>90465.035000000003</v>
      </c>
      <c r="G279" s="69">
        <v>104886.82309999999</v>
      </c>
      <c r="H279" s="69">
        <v>89818.083599999998</v>
      </c>
      <c r="I279" s="69">
        <v>175671.486</v>
      </c>
      <c r="J279" s="69">
        <v>299498.3322</v>
      </c>
      <c r="K279" s="69">
        <v>624389.77150000003</v>
      </c>
      <c r="L279" s="69">
        <v>460564.49280000001</v>
      </c>
      <c r="M279" s="69">
        <v>591039.50009999995</v>
      </c>
      <c r="N279" s="69">
        <v>1280919.595</v>
      </c>
      <c r="O279" s="69">
        <v>1525357.5870000001</v>
      </c>
      <c r="P279" s="69">
        <v>1490741.716</v>
      </c>
      <c r="Q279" s="69">
        <v>1771069.2290000001</v>
      </c>
      <c r="R279" s="69">
        <v>1396704.625</v>
      </c>
      <c r="S279" s="69">
        <v>2360210.227</v>
      </c>
      <c r="T279" s="69">
        <v>1658140.7069999999</v>
      </c>
      <c r="U279" s="69">
        <v>1607784.8319999999</v>
      </c>
      <c r="V279" s="69">
        <v>3016672.2</v>
      </c>
      <c r="W279" s="69">
        <v>3051655</v>
      </c>
      <c r="X279" s="69">
        <v>3046972.6</v>
      </c>
    </row>
    <row r="280" spans="2:24" ht="15.6" customHeight="1">
      <c r="B280" s="74" t="s">
        <v>469</v>
      </c>
      <c r="C280" s="69">
        <v>49829.377899999999</v>
      </c>
      <c r="D280" s="69">
        <v>55151.044800000003</v>
      </c>
      <c r="E280" s="69">
        <v>62580.867299999998</v>
      </c>
      <c r="F280" s="69">
        <v>85796.835000000006</v>
      </c>
      <c r="G280" s="69">
        <v>98466.877299999993</v>
      </c>
      <c r="H280" s="69">
        <v>82647.206200000001</v>
      </c>
      <c r="I280" s="69">
        <v>166881.52069999999</v>
      </c>
      <c r="J280" s="69">
        <v>267721.1373</v>
      </c>
      <c r="K280" s="69">
        <v>510190.82510000002</v>
      </c>
      <c r="L280" s="69">
        <v>408364.36080000002</v>
      </c>
      <c r="M280" s="69">
        <v>545838.64540000004</v>
      </c>
      <c r="N280" s="69">
        <v>1071108.4339999999</v>
      </c>
      <c r="O280" s="69">
        <v>1361344.4439999999</v>
      </c>
      <c r="P280" s="69">
        <v>1190917.6939999999</v>
      </c>
      <c r="Q280" s="69">
        <v>1486962.193</v>
      </c>
      <c r="R280" s="69">
        <v>1007070.121</v>
      </c>
      <c r="S280" s="69">
        <v>1837826.436</v>
      </c>
      <c r="T280" s="69">
        <v>1275491.138</v>
      </c>
      <c r="U280" s="69">
        <v>1286314.405</v>
      </c>
      <c r="V280" s="69">
        <v>2662388.9</v>
      </c>
      <c r="W280" s="69">
        <v>2499491.1</v>
      </c>
      <c r="X280" s="69">
        <v>2434521.5</v>
      </c>
    </row>
    <row r="281" spans="2:24" ht="15.6" customHeight="1">
      <c r="B281" s="74" t="s">
        <v>470</v>
      </c>
      <c r="C281" s="69">
        <v>2734.5032999999999</v>
      </c>
      <c r="D281" s="69">
        <v>3984.2</v>
      </c>
      <c r="E281" s="69">
        <v>5519.4</v>
      </c>
      <c r="F281" s="69">
        <v>4668.2</v>
      </c>
      <c r="G281" s="69">
        <v>6419.9458000000004</v>
      </c>
      <c r="H281" s="69">
        <v>7170.8774000000003</v>
      </c>
      <c r="I281" s="69">
        <v>8789.9653670000007</v>
      </c>
      <c r="J281" s="69">
        <v>31777.194940000001</v>
      </c>
      <c r="K281" s="69">
        <v>114198.9464</v>
      </c>
      <c r="L281" s="69">
        <v>52200.131999999998</v>
      </c>
      <c r="M281" s="69">
        <v>45200.854700000004</v>
      </c>
      <c r="N281" s="69">
        <v>209811.1605</v>
      </c>
      <c r="O281" s="69">
        <v>164013.14300000001</v>
      </c>
      <c r="P281" s="69">
        <v>299824.0221</v>
      </c>
      <c r="Q281" s="69">
        <v>284107.0355</v>
      </c>
      <c r="R281" s="69">
        <v>389634.50459999999</v>
      </c>
      <c r="S281" s="69">
        <v>522383.79090000002</v>
      </c>
      <c r="T281" s="69">
        <v>382649.56880000001</v>
      </c>
      <c r="U281" s="69">
        <v>321470.42680000002</v>
      </c>
      <c r="V281" s="69">
        <v>354283.3</v>
      </c>
      <c r="W281" s="69">
        <v>552163.5</v>
      </c>
      <c r="X281" s="69">
        <v>612451.09970000002</v>
      </c>
    </row>
    <row r="282" spans="2:24" ht="15.6" customHeight="1">
      <c r="B282" s="74" t="s">
        <v>471</v>
      </c>
      <c r="C282" s="69" t="s">
        <v>351</v>
      </c>
      <c r="D282" s="69" t="s">
        <v>351</v>
      </c>
      <c r="E282" s="69" t="s">
        <v>351</v>
      </c>
      <c r="F282" s="69" t="s">
        <v>351</v>
      </c>
      <c r="G282" s="69" t="s">
        <v>351</v>
      </c>
      <c r="H282" s="69" t="s">
        <v>351</v>
      </c>
      <c r="I282" s="69" t="s">
        <v>351</v>
      </c>
      <c r="J282" s="69" t="s">
        <v>351</v>
      </c>
      <c r="K282" s="69" t="s">
        <v>351</v>
      </c>
      <c r="L282" s="69" t="s">
        <v>351</v>
      </c>
      <c r="M282" s="69" t="s">
        <v>351</v>
      </c>
      <c r="N282" s="69" t="s">
        <v>351</v>
      </c>
      <c r="O282" s="69" t="s">
        <v>351</v>
      </c>
      <c r="P282" s="69" t="s">
        <v>351</v>
      </c>
      <c r="Q282" s="69" t="s">
        <v>351</v>
      </c>
      <c r="R282" s="69" t="s">
        <v>351</v>
      </c>
      <c r="S282" s="69" t="s">
        <v>351</v>
      </c>
      <c r="T282" s="69" t="s">
        <v>351</v>
      </c>
      <c r="U282" s="69" t="s">
        <v>351</v>
      </c>
      <c r="V282" s="69" t="s">
        <v>351</v>
      </c>
      <c r="W282" s="69" t="s">
        <v>351</v>
      </c>
      <c r="X282" s="69" t="s">
        <v>351</v>
      </c>
    </row>
    <row r="283" spans="2:24" ht="15.6" customHeight="1">
      <c r="B283" s="74" t="s">
        <v>472</v>
      </c>
      <c r="C283" s="69" t="s">
        <v>351</v>
      </c>
      <c r="D283" s="69" t="s">
        <v>351</v>
      </c>
      <c r="E283" s="69" t="s">
        <v>351</v>
      </c>
      <c r="F283" s="69" t="s">
        <v>351</v>
      </c>
      <c r="G283" s="69" t="s">
        <v>351</v>
      </c>
      <c r="H283" s="69" t="s">
        <v>351</v>
      </c>
      <c r="I283" s="69" t="s">
        <v>351</v>
      </c>
      <c r="J283" s="69" t="s">
        <v>351</v>
      </c>
      <c r="K283" s="69" t="s">
        <v>351</v>
      </c>
      <c r="L283" s="69" t="s">
        <v>351</v>
      </c>
      <c r="M283" s="69" t="s">
        <v>351</v>
      </c>
      <c r="N283" s="69" t="s">
        <v>351</v>
      </c>
      <c r="O283" s="69" t="s">
        <v>351</v>
      </c>
      <c r="P283" s="69" t="s">
        <v>351</v>
      </c>
      <c r="Q283" s="69" t="s">
        <v>351</v>
      </c>
      <c r="R283" s="69" t="s">
        <v>351</v>
      </c>
      <c r="S283" s="69" t="s">
        <v>351</v>
      </c>
      <c r="T283" s="69" t="s">
        <v>351</v>
      </c>
      <c r="U283" s="69" t="s">
        <v>351</v>
      </c>
      <c r="V283" s="69" t="s">
        <v>351</v>
      </c>
      <c r="W283" s="69" t="s">
        <v>351</v>
      </c>
      <c r="X283" s="69" t="s">
        <v>351</v>
      </c>
    </row>
    <row r="284" spans="2:24" ht="15.6" customHeight="1">
      <c r="B284" s="74" t="s">
        <v>473</v>
      </c>
      <c r="C284" s="69">
        <v>423406.4656</v>
      </c>
      <c r="D284" s="69">
        <v>484971.29300000001</v>
      </c>
      <c r="E284" s="69">
        <v>549667.59019999998</v>
      </c>
      <c r="F284" s="69">
        <v>615761.79449999996</v>
      </c>
      <c r="G284" s="69">
        <v>748472.8003</v>
      </c>
      <c r="H284" s="69">
        <v>779924.91969999997</v>
      </c>
      <c r="I284" s="69">
        <v>1412679.4779999999</v>
      </c>
      <c r="J284" s="69">
        <v>1966664.675</v>
      </c>
      <c r="K284" s="69">
        <v>3009970.1009999998</v>
      </c>
      <c r="L284" s="69">
        <v>2709286.56</v>
      </c>
      <c r="M284" s="69">
        <v>3438361.6320000002</v>
      </c>
      <c r="N284" s="69">
        <v>5798242.0719999997</v>
      </c>
      <c r="O284" s="69">
        <v>7478826.75</v>
      </c>
      <c r="P284" s="69">
        <v>7534090.0099999998</v>
      </c>
      <c r="Q284" s="69">
        <v>8835500.0920000002</v>
      </c>
      <c r="R284" s="69">
        <v>8511783.0789999999</v>
      </c>
      <c r="S284" s="69">
        <v>11334229.51</v>
      </c>
      <c r="T284" s="69">
        <v>10359443.09</v>
      </c>
      <c r="U284" s="69">
        <v>10563576.57</v>
      </c>
      <c r="V284" s="69">
        <v>14261924.199999999</v>
      </c>
      <c r="W284" s="69">
        <v>16974884.399999999</v>
      </c>
      <c r="X284" s="69">
        <v>18848352.920000002</v>
      </c>
    </row>
    <row r="285" spans="2:24" ht="15.6" customHeight="1">
      <c r="B285" s="74" t="s">
        <v>474</v>
      </c>
      <c r="C285" s="69">
        <v>-75996.965599999996</v>
      </c>
      <c r="D285" s="69">
        <v>-55019.892999999996</v>
      </c>
      <c r="E285" s="69">
        <v>-79918.9902</v>
      </c>
      <c r="F285" s="69">
        <v>-70534.648799999995</v>
      </c>
      <c r="G285" s="69">
        <v>-42180.043709999998</v>
      </c>
      <c r="H285" s="69">
        <v>52659.78456</v>
      </c>
      <c r="I285" s="69">
        <v>-58581.473380000003</v>
      </c>
      <c r="J285" s="69">
        <v>-86175.77115</v>
      </c>
      <c r="K285" s="69">
        <v>-839600.11369999999</v>
      </c>
      <c r="L285" s="69">
        <v>-715291.00329999998</v>
      </c>
      <c r="M285" s="69">
        <v>-315897.46840000001</v>
      </c>
      <c r="N285" s="69">
        <v>-1557235.5560000001</v>
      </c>
      <c r="O285" s="69">
        <v>-2591705.969</v>
      </c>
      <c r="P285" s="69">
        <v>-1594023.355</v>
      </c>
      <c r="Q285" s="69">
        <v>-2558891.2560000001</v>
      </c>
      <c r="R285" s="69">
        <v>-2530719.0359999998</v>
      </c>
      <c r="S285" s="69">
        <v>-5499185.7390000001</v>
      </c>
      <c r="T285" s="69">
        <v>-3084581.4440000001</v>
      </c>
      <c r="U285" s="69">
        <v>-1328714.3500000001</v>
      </c>
      <c r="V285" s="69">
        <v>-3356413.8</v>
      </c>
      <c r="W285" s="69">
        <v>-7553237.4000000004</v>
      </c>
      <c r="X285" s="69">
        <v>-6158975.9230000004</v>
      </c>
    </row>
    <row r="286" spans="2:24" ht="15.6" customHeight="1">
      <c r="B286" s="74" t="s">
        <v>475</v>
      </c>
      <c r="C286" s="69">
        <v>-57806.131300000001</v>
      </c>
      <c r="D286" s="69">
        <v>-38506.248699999996</v>
      </c>
      <c r="E286" s="69">
        <v>-60337.090199999999</v>
      </c>
      <c r="F286" s="69">
        <v>-52885.275099999999</v>
      </c>
      <c r="G286" s="69">
        <v>-20110.478210000001</v>
      </c>
      <c r="H286" s="69">
        <v>73342.589959999998</v>
      </c>
      <c r="I286" s="69">
        <v>-40499.785259999997</v>
      </c>
      <c r="J286" s="69">
        <v>-67600.28125</v>
      </c>
      <c r="K286" s="69">
        <v>-819651.11549999996</v>
      </c>
      <c r="L286" s="69">
        <v>-685669.38230000006</v>
      </c>
      <c r="M286" s="69">
        <v>-273569.70400000003</v>
      </c>
      <c r="N286" s="69">
        <v>-1519914.5870000001</v>
      </c>
      <c r="O286" s="69">
        <v>-2465792.6009999998</v>
      </c>
      <c r="P286" s="69">
        <v>-1323581.216</v>
      </c>
      <c r="Q286" s="69">
        <v>-2058540.0490000001</v>
      </c>
      <c r="R286" s="69">
        <v>-1799663.912</v>
      </c>
      <c r="S286" s="69">
        <v>-4513085.91</v>
      </c>
      <c r="T286" s="69">
        <v>-1928116.3230000001</v>
      </c>
      <c r="U286" s="69">
        <v>-281840.72769999999</v>
      </c>
      <c r="V286" s="69">
        <v>-2495433</v>
      </c>
      <c r="W286" s="69">
        <v>-6593823.7999999998</v>
      </c>
      <c r="X286" s="69">
        <v>-5331324.4519999996</v>
      </c>
    </row>
    <row r="287" spans="2:24" ht="15.6" customHeight="1">
      <c r="B287" s="74" t="s">
        <v>476</v>
      </c>
      <c r="C287" s="66"/>
      <c r="D287" s="66"/>
      <c r="E287" s="66"/>
      <c r="F287" s="66"/>
      <c r="G287" s="66"/>
      <c r="H287" s="66"/>
      <c r="I287" s="66"/>
      <c r="J287" s="66"/>
      <c r="K287" s="66"/>
      <c r="L287" s="66"/>
      <c r="M287" s="66"/>
      <c r="N287" s="66"/>
      <c r="O287" s="66"/>
      <c r="P287" s="66"/>
      <c r="Q287" s="66"/>
      <c r="R287" s="66"/>
      <c r="S287" s="66"/>
      <c r="T287" s="66"/>
      <c r="U287" s="66"/>
      <c r="V287" s="66"/>
      <c r="W287" s="66"/>
      <c r="X287" s="66"/>
    </row>
    <row r="288" spans="2:24" ht="15.6" customHeight="1">
      <c r="B288" s="74" t="s">
        <v>477</v>
      </c>
      <c r="C288" s="69" t="s">
        <v>351</v>
      </c>
      <c r="D288" s="69" t="s">
        <v>351</v>
      </c>
      <c r="E288" s="69" t="s">
        <v>351</v>
      </c>
      <c r="F288" s="69" t="s">
        <v>351</v>
      </c>
      <c r="G288" s="69" t="s">
        <v>351</v>
      </c>
      <c r="H288" s="69" t="s">
        <v>351</v>
      </c>
      <c r="I288" s="69" t="s">
        <v>351</v>
      </c>
      <c r="J288" s="69" t="s">
        <v>351</v>
      </c>
      <c r="K288" s="69" t="s">
        <v>351</v>
      </c>
      <c r="L288" s="69" t="s">
        <v>351</v>
      </c>
      <c r="M288" s="69" t="s">
        <v>351</v>
      </c>
      <c r="N288" s="69" t="s">
        <v>351</v>
      </c>
      <c r="O288" s="69" t="s">
        <v>351</v>
      </c>
      <c r="P288" s="69" t="s">
        <v>351</v>
      </c>
      <c r="Q288" s="69" t="s">
        <v>351</v>
      </c>
      <c r="R288" s="69" t="s">
        <v>351</v>
      </c>
      <c r="S288" s="69" t="s">
        <v>351</v>
      </c>
      <c r="T288" s="69" t="s">
        <v>351</v>
      </c>
      <c r="U288" s="69" t="s">
        <v>351</v>
      </c>
      <c r="V288" s="69" t="s">
        <v>351</v>
      </c>
      <c r="W288" s="69" t="s">
        <v>351</v>
      </c>
      <c r="X288" s="69" t="s">
        <v>351</v>
      </c>
    </row>
    <row r="289" spans="2:24" ht="15.6" customHeight="1">
      <c r="B289" s="74" t="s">
        <v>478</v>
      </c>
      <c r="C289" s="69" t="s">
        <v>351</v>
      </c>
      <c r="D289" s="69" t="s">
        <v>351</v>
      </c>
      <c r="E289" s="69" t="s">
        <v>351</v>
      </c>
      <c r="F289" s="69" t="s">
        <v>351</v>
      </c>
      <c r="G289" s="69" t="s">
        <v>351</v>
      </c>
      <c r="H289" s="69" t="s">
        <v>351</v>
      </c>
      <c r="I289" s="69" t="s">
        <v>351</v>
      </c>
      <c r="J289" s="69" t="s">
        <v>351</v>
      </c>
      <c r="K289" s="69" t="s">
        <v>351</v>
      </c>
      <c r="L289" s="69" t="s">
        <v>351</v>
      </c>
      <c r="M289" s="69" t="s">
        <v>351</v>
      </c>
      <c r="N289" s="69" t="s">
        <v>351</v>
      </c>
      <c r="O289" s="69" t="s">
        <v>351</v>
      </c>
      <c r="P289" s="69" t="s">
        <v>351</v>
      </c>
      <c r="Q289" s="69" t="s">
        <v>351</v>
      </c>
      <c r="R289" s="69" t="s">
        <v>351</v>
      </c>
      <c r="S289" s="69" t="s">
        <v>351</v>
      </c>
      <c r="T289" s="69" t="s">
        <v>351</v>
      </c>
      <c r="U289" s="69" t="s">
        <v>351</v>
      </c>
      <c r="V289" s="69" t="s">
        <v>351</v>
      </c>
      <c r="W289" s="69" t="s">
        <v>351</v>
      </c>
      <c r="X289" s="69" t="s">
        <v>351</v>
      </c>
    </row>
    <row r="290" spans="2:24" ht="15.6" customHeight="1">
      <c r="B290" s="74" t="s">
        <v>479</v>
      </c>
      <c r="C290" s="69" t="s">
        <v>351</v>
      </c>
      <c r="D290" s="69" t="s">
        <v>351</v>
      </c>
      <c r="E290" s="69" t="s">
        <v>351</v>
      </c>
      <c r="F290" s="69" t="s">
        <v>351</v>
      </c>
      <c r="G290" s="69" t="s">
        <v>351</v>
      </c>
      <c r="H290" s="69" t="s">
        <v>351</v>
      </c>
      <c r="I290" s="69" t="s">
        <v>351</v>
      </c>
      <c r="J290" s="69" t="s">
        <v>351</v>
      </c>
      <c r="K290" s="69" t="s">
        <v>351</v>
      </c>
      <c r="L290" s="69" t="s">
        <v>351</v>
      </c>
      <c r="M290" s="69" t="s">
        <v>351</v>
      </c>
      <c r="N290" s="69" t="s">
        <v>351</v>
      </c>
      <c r="O290" s="69" t="s">
        <v>351</v>
      </c>
      <c r="P290" s="69" t="s">
        <v>351</v>
      </c>
      <c r="Q290" s="69" t="s">
        <v>351</v>
      </c>
      <c r="R290" s="69" t="s">
        <v>351</v>
      </c>
      <c r="S290" s="69" t="s">
        <v>351</v>
      </c>
      <c r="T290" s="69" t="s">
        <v>351</v>
      </c>
      <c r="U290" s="69" t="s">
        <v>351</v>
      </c>
      <c r="V290" s="69" t="s">
        <v>351</v>
      </c>
      <c r="W290" s="69" t="s">
        <v>351</v>
      </c>
      <c r="X290" s="69" t="s">
        <v>351</v>
      </c>
    </row>
    <row r="291" spans="2:24" ht="15.6" customHeight="1">
      <c r="B291" s="74" t="s">
        <v>480</v>
      </c>
      <c r="C291" s="69" t="s">
        <v>351</v>
      </c>
      <c r="D291" s="69" t="s">
        <v>351</v>
      </c>
      <c r="E291" s="69" t="s">
        <v>351</v>
      </c>
      <c r="F291" s="69" t="s">
        <v>351</v>
      </c>
      <c r="G291" s="69" t="s">
        <v>351</v>
      </c>
      <c r="H291" s="69" t="s">
        <v>351</v>
      </c>
      <c r="I291" s="69" t="s">
        <v>351</v>
      </c>
      <c r="J291" s="69" t="s">
        <v>351</v>
      </c>
      <c r="K291" s="69" t="s">
        <v>351</v>
      </c>
      <c r="L291" s="69" t="s">
        <v>351</v>
      </c>
      <c r="M291" s="69" t="s">
        <v>351</v>
      </c>
      <c r="N291" s="69" t="s">
        <v>351</v>
      </c>
      <c r="O291" s="69" t="s">
        <v>351</v>
      </c>
      <c r="P291" s="69" t="s">
        <v>351</v>
      </c>
      <c r="Q291" s="69" t="s">
        <v>351</v>
      </c>
      <c r="R291" s="69" t="s">
        <v>351</v>
      </c>
      <c r="S291" s="69" t="s">
        <v>351</v>
      </c>
      <c r="T291" s="69" t="s">
        <v>351</v>
      </c>
      <c r="U291" s="69" t="s">
        <v>351</v>
      </c>
      <c r="V291" s="69" t="s">
        <v>351</v>
      </c>
      <c r="W291" s="69" t="s">
        <v>351</v>
      </c>
      <c r="X291" s="69" t="s">
        <v>351</v>
      </c>
    </row>
    <row r="292" spans="2:24" ht="15.6" customHeight="1">
      <c r="B292" s="74" t="s">
        <v>478</v>
      </c>
      <c r="C292" s="69" t="s">
        <v>351</v>
      </c>
      <c r="D292" s="69" t="s">
        <v>351</v>
      </c>
      <c r="E292" s="69" t="s">
        <v>351</v>
      </c>
      <c r="F292" s="69" t="s">
        <v>351</v>
      </c>
      <c r="G292" s="69" t="s">
        <v>351</v>
      </c>
      <c r="H292" s="69" t="s">
        <v>351</v>
      </c>
      <c r="I292" s="69" t="s">
        <v>351</v>
      </c>
      <c r="J292" s="69" t="s">
        <v>351</v>
      </c>
      <c r="K292" s="69" t="s">
        <v>351</v>
      </c>
      <c r="L292" s="69" t="s">
        <v>351</v>
      </c>
      <c r="M292" s="69" t="s">
        <v>351</v>
      </c>
      <c r="N292" s="69" t="s">
        <v>351</v>
      </c>
      <c r="O292" s="69" t="s">
        <v>351</v>
      </c>
      <c r="P292" s="69" t="s">
        <v>351</v>
      </c>
      <c r="Q292" s="69" t="s">
        <v>351</v>
      </c>
      <c r="R292" s="69" t="s">
        <v>351</v>
      </c>
      <c r="S292" s="69" t="s">
        <v>351</v>
      </c>
      <c r="T292" s="69" t="s">
        <v>351</v>
      </c>
      <c r="U292" s="69" t="s">
        <v>351</v>
      </c>
      <c r="V292" s="69" t="s">
        <v>351</v>
      </c>
      <c r="W292" s="69" t="s">
        <v>351</v>
      </c>
      <c r="X292" s="69" t="s">
        <v>351</v>
      </c>
    </row>
    <row r="293" spans="2:24" ht="15.6" customHeight="1">
      <c r="B293" s="74" t="s">
        <v>479</v>
      </c>
      <c r="C293" s="69" t="s">
        <v>351</v>
      </c>
      <c r="D293" s="69" t="s">
        <v>351</v>
      </c>
      <c r="E293" s="69" t="s">
        <v>351</v>
      </c>
      <c r="F293" s="69" t="s">
        <v>351</v>
      </c>
      <c r="G293" s="69" t="s">
        <v>351</v>
      </c>
      <c r="H293" s="69" t="s">
        <v>351</v>
      </c>
      <c r="I293" s="69" t="s">
        <v>351</v>
      </c>
      <c r="J293" s="69" t="s">
        <v>351</v>
      </c>
      <c r="K293" s="69" t="s">
        <v>351</v>
      </c>
      <c r="L293" s="69" t="s">
        <v>351</v>
      </c>
      <c r="M293" s="69" t="s">
        <v>351</v>
      </c>
      <c r="N293" s="69" t="s">
        <v>351</v>
      </c>
      <c r="O293" s="69" t="s">
        <v>351</v>
      </c>
      <c r="P293" s="69" t="s">
        <v>351</v>
      </c>
      <c r="Q293" s="69" t="s">
        <v>351</v>
      </c>
      <c r="R293" s="69" t="s">
        <v>351</v>
      </c>
      <c r="S293" s="69" t="s">
        <v>351</v>
      </c>
      <c r="T293" s="69" t="s">
        <v>351</v>
      </c>
      <c r="U293" s="69" t="s">
        <v>351</v>
      </c>
      <c r="V293" s="69" t="s">
        <v>351</v>
      </c>
      <c r="W293" s="69" t="s">
        <v>351</v>
      </c>
      <c r="X293" s="69" t="s">
        <v>351</v>
      </c>
    </row>
    <row r="294" spans="2:24">
      <c r="B294" s="75"/>
    </row>
    <row r="295" spans="2:24" ht="15.6" customHeight="1">
      <c r="B295" s="76" t="s">
        <v>481</v>
      </c>
      <c r="C295" s="66"/>
      <c r="D295" s="66"/>
      <c r="E295" s="66"/>
      <c r="F295" s="66"/>
      <c r="G295" s="66"/>
      <c r="H295" s="66"/>
      <c r="I295" s="66"/>
      <c r="J295" s="66"/>
      <c r="K295" s="66"/>
      <c r="L295" s="66"/>
      <c r="M295" s="66"/>
      <c r="N295" s="66"/>
      <c r="O295" s="66"/>
      <c r="P295" s="66"/>
      <c r="Q295" s="66"/>
      <c r="R295" s="66"/>
      <c r="S295" s="66"/>
      <c r="T295" s="66"/>
      <c r="U295" s="66"/>
      <c r="V295" s="66"/>
      <c r="W295" s="66"/>
      <c r="X295" s="66"/>
    </row>
    <row r="296" spans="2:24" ht="15.6" customHeight="1">
      <c r="B296" s="74" t="s">
        <v>482</v>
      </c>
      <c r="C296" s="68">
        <v>28.381689990000002</v>
      </c>
      <c r="D296" s="68">
        <v>30.890016920000001</v>
      </c>
      <c r="E296" s="68">
        <v>30.294440510000001</v>
      </c>
      <c r="F296" s="68">
        <v>29.80894558</v>
      </c>
      <c r="G296" s="68">
        <v>29.91299489</v>
      </c>
      <c r="H296" s="68">
        <v>27.37499618</v>
      </c>
      <c r="I296" s="68">
        <v>33.620814289999998</v>
      </c>
      <c r="J296" s="68">
        <v>37.938728249999997</v>
      </c>
      <c r="K296" s="68">
        <v>33.107269100000003</v>
      </c>
      <c r="L296" s="68">
        <v>30.254974059999999</v>
      </c>
      <c r="M296" s="68">
        <v>32.003647409999999</v>
      </c>
      <c r="N296" s="68">
        <v>32.192824510000001</v>
      </c>
      <c r="O296" s="68">
        <v>29.284503340000001</v>
      </c>
      <c r="P296" s="68">
        <v>30.979407009999999</v>
      </c>
      <c r="Q296" s="68">
        <v>28.23859946</v>
      </c>
      <c r="R296" s="68">
        <v>25.835699439999999</v>
      </c>
      <c r="S296" s="68">
        <v>24.370698470000001</v>
      </c>
      <c r="T296" s="68">
        <v>26.07895667</v>
      </c>
      <c r="U296" s="68">
        <v>28.49279061</v>
      </c>
      <c r="V296" s="68">
        <v>29.252318320000001</v>
      </c>
      <c r="W296" s="68">
        <v>25.492469199999999</v>
      </c>
      <c r="X296" s="68">
        <v>29.49740306</v>
      </c>
    </row>
    <row r="297" spans="2:24" ht="15.6" customHeight="1">
      <c r="B297" s="74" t="s">
        <v>483</v>
      </c>
      <c r="C297" s="68">
        <v>18.079091470000002</v>
      </c>
      <c r="D297" s="68">
        <v>19.70333376</v>
      </c>
      <c r="E297" s="68">
        <v>19.655587180000001</v>
      </c>
      <c r="F297" s="68">
        <v>19.45051922</v>
      </c>
      <c r="G297" s="68">
        <v>21.219668410000001</v>
      </c>
      <c r="H297" s="68">
        <v>19.61625115</v>
      </c>
      <c r="I297" s="68">
        <v>25.23134391</v>
      </c>
      <c r="J297" s="68">
        <v>27.07045793</v>
      </c>
      <c r="K297" s="68">
        <v>25.345522949999999</v>
      </c>
      <c r="L297" s="68">
        <v>20.589605890000001</v>
      </c>
      <c r="M297" s="68">
        <v>24.15729013</v>
      </c>
      <c r="N297" s="68">
        <v>24.25242106</v>
      </c>
      <c r="O297" s="68">
        <v>21.14688705</v>
      </c>
      <c r="P297" s="68">
        <v>21.89689692</v>
      </c>
      <c r="Q297" s="68">
        <v>19.073309070000001</v>
      </c>
      <c r="R297" s="68">
        <v>17.713858309999999</v>
      </c>
      <c r="S297" s="68">
        <v>16.04316197</v>
      </c>
      <c r="T297" s="68">
        <v>17.901641219999998</v>
      </c>
      <c r="U297" s="68">
        <v>20.320864270000001</v>
      </c>
      <c r="V297" s="68">
        <v>20.874206990000001</v>
      </c>
      <c r="W297" s="68">
        <v>18.70674683</v>
      </c>
      <c r="X297" s="68">
        <v>20.929581420000002</v>
      </c>
    </row>
    <row r="298" spans="2:24" ht="15.6" customHeight="1">
      <c r="B298" s="74" t="s">
        <v>484</v>
      </c>
      <c r="C298" s="68">
        <v>1.211539876</v>
      </c>
      <c r="D298" s="68">
        <v>1.4854604769999999</v>
      </c>
      <c r="E298" s="68">
        <v>1.684889394</v>
      </c>
      <c r="F298" s="68">
        <v>1.574751682</v>
      </c>
      <c r="G298" s="68">
        <v>1.927797459</v>
      </c>
      <c r="H298" s="68">
        <v>1.9065717149999999</v>
      </c>
      <c r="I298" s="68">
        <v>1.911171859</v>
      </c>
      <c r="J298" s="68">
        <v>1.5128028149999999</v>
      </c>
      <c r="K298" s="68">
        <v>1.780359171</v>
      </c>
      <c r="L298" s="68">
        <v>1.9457992239999999</v>
      </c>
      <c r="M298" s="68">
        <v>1.6495985769999999</v>
      </c>
      <c r="N298" s="68">
        <v>1.7247547139999999</v>
      </c>
      <c r="O298" s="68">
        <v>2.0460326539999998</v>
      </c>
      <c r="P298" s="68">
        <v>2.3121651380000001</v>
      </c>
      <c r="Q298" s="68">
        <v>2.1240004780000001</v>
      </c>
      <c r="R298" s="68">
        <v>2.0598580919999998</v>
      </c>
      <c r="S298" s="68">
        <v>2.1776140370000001</v>
      </c>
      <c r="T298" s="68">
        <v>2.332280602</v>
      </c>
      <c r="U298" s="68">
        <v>2.4975102499999999</v>
      </c>
      <c r="V298" s="68">
        <v>2.4016509990000001</v>
      </c>
      <c r="W298" s="68">
        <v>2.224142445</v>
      </c>
      <c r="X298" s="68">
        <v>2.5697488420000001</v>
      </c>
    </row>
    <row r="299" spans="2:24" ht="15.6" customHeight="1">
      <c r="B299" s="74" t="s">
        <v>485</v>
      </c>
      <c r="C299" s="68">
        <v>3.9210511829999999</v>
      </c>
      <c r="D299" s="68">
        <v>3.148889117</v>
      </c>
      <c r="E299" s="68">
        <v>2.983912696</v>
      </c>
      <c r="F299" s="68">
        <v>3.7604529160000002</v>
      </c>
      <c r="G299" s="68">
        <v>4.1765066190000004</v>
      </c>
      <c r="H299" s="68">
        <v>3.9637133809999998</v>
      </c>
      <c r="I299" s="68">
        <v>5.5204328550000001</v>
      </c>
      <c r="J299" s="68">
        <v>4.4348026450000004</v>
      </c>
      <c r="K299" s="68">
        <v>3.8635838969999998</v>
      </c>
      <c r="L299" s="68">
        <v>3.1165913160000001</v>
      </c>
      <c r="M299" s="68">
        <v>4.0060569529999999</v>
      </c>
      <c r="N299" s="68">
        <v>4.141800935</v>
      </c>
      <c r="O299" s="68">
        <v>3.1418548149999999</v>
      </c>
      <c r="P299" s="68">
        <v>3.442946879</v>
      </c>
      <c r="Q299" s="68">
        <v>2.794958909</v>
      </c>
      <c r="R299" s="68">
        <v>2.9740186780000002</v>
      </c>
      <c r="S299" s="68">
        <v>2.1716643910000002</v>
      </c>
      <c r="T299" s="68">
        <v>3.4491012520000002</v>
      </c>
      <c r="U299" s="68">
        <v>3.9397994669999998</v>
      </c>
      <c r="V299" s="68">
        <v>4.4534751300000002</v>
      </c>
      <c r="W299" s="68">
        <v>3.7838960030000002</v>
      </c>
      <c r="X299" s="68">
        <v>5.1413124120000004</v>
      </c>
    </row>
    <row r="300" spans="2:24" ht="15.6" customHeight="1">
      <c r="B300" s="74" t="s">
        <v>486</v>
      </c>
      <c r="C300" s="68">
        <v>34.5902776</v>
      </c>
      <c r="D300" s="68">
        <v>34.842941420000002</v>
      </c>
      <c r="E300" s="68">
        <v>35.448476290000002</v>
      </c>
      <c r="F300" s="68">
        <v>33.665253040000003</v>
      </c>
      <c r="G300" s="68">
        <v>31.699409119999999</v>
      </c>
      <c r="H300" s="68">
        <v>25.643567059999999</v>
      </c>
      <c r="I300" s="68">
        <v>35.075330020000003</v>
      </c>
      <c r="J300" s="68">
        <v>39.677318219999997</v>
      </c>
      <c r="K300" s="68">
        <v>45.9147015</v>
      </c>
      <c r="L300" s="68">
        <v>41.10811296</v>
      </c>
      <c r="M300" s="68">
        <v>35.241433550000004</v>
      </c>
      <c r="N300" s="68">
        <v>44.013558750000001</v>
      </c>
      <c r="O300" s="68">
        <v>44.814469860000003</v>
      </c>
      <c r="P300" s="68">
        <v>39.292764609999999</v>
      </c>
      <c r="Q300" s="68">
        <v>39.751106800000002</v>
      </c>
      <c r="R300" s="68">
        <v>36.767349039999999</v>
      </c>
      <c r="S300" s="68">
        <v>47.338649119999999</v>
      </c>
      <c r="T300" s="68">
        <v>37.136578069999999</v>
      </c>
      <c r="U300" s="68">
        <v>32.592340649999997</v>
      </c>
      <c r="V300" s="68">
        <v>38.255371029999999</v>
      </c>
      <c r="W300" s="68">
        <v>45.929519300000003</v>
      </c>
      <c r="X300" s="68">
        <v>36.731486840000002</v>
      </c>
    </row>
    <row r="301" spans="2:24" ht="15.6" customHeight="1">
      <c r="B301" s="74" t="s">
        <v>487</v>
      </c>
      <c r="C301" s="68">
        <v>-6.2085876109999996</v>
      </c>
      <c r="D301" s="68">
        <v>-3.952924506</v>
      </c>
      <c r="E301" s="68">
        <v>-5.1540357840000004</v>
      </c>
      <c r="F301" s="68">
        <v>-3.8563074570000002</v>
      </c>
      <c r="G301" s="68">
        <v>-1.786414231</v>
      </c>
      <c r="H301" s="68">
        <v>1.731429119</v>
      </c>
      <c r="I301" s="68">
        <v>-1.4545157230000001</v>
      </c>
      <c r="J301" s="68">
        <v>-1.738589978</v>
      </c>
      <c r="K301" s="68">
        <v>-12.8074324</v>
      </c>
      <c r="L301" s="68">
        <v>-10.853138899999999</v>
      </c>
      <c r="M301" s="68">
        <v>-3.237786141</v>
      </c>
      <c r="N301" s="68">
        <v>-11.820734249999999</v>
      </c>
      <c r="O301" s="68">
        <v>-15.52996652</v>
      </c>
      <c r="P301" s="68">
        <v>-8.313357602</v>
      </c>
      <c r="Q301" s="68">
        <v>-11.51250733</v>
      </c>
      <c r="R301" s="68">
        <v>-10.9316496</v>
      </c>
      <c r="S301" s="68">
        <v>-22.967950649999999</v>
      </c>
      <c r="T301" s="68">
        <v>-11.0576214</v>
      </c>
      <c r="U301" s="68">
        <v>-4.0995500370000002</v>
      </c>
      <c r="V301" s="68">
        <v>-9.003052705</v>
      </c>
      <c r="W301" s="68">
        <v>-20.4370501</v>
      </c>
      <c r="X301" s="68">
        <v>-14.31699879</v>
      </c>
    </row>
    <row r="302" spans="2:24" ht="15.6" customHeight="1">
      <c r="B302" s="74" t="s">
        <v>488</v>
      </c>
      <c r="C302" s="68">
        <v>-4.722483692</v>
      </c>
      <c r="D302" s="68">
        <v>-2.76649564</v>
      </c>
      <c r="E302" s="68">
        <v>-3.8911843259999999</v>
      </c>
      <c r="F302" s="68">
        <v>-2.8913716049999998</v>
      </c>
      <c r="G302" s="68">
        <v>-0.85172136700000001</v>
      </c>
      <c r="H302" s="68">
        <v>2.4114700999999998</v>
      </c>
      <c r="I302" s="68">
        <v>-1.0055666240000001</v>
      </c>
      <c r="J302" s="68">
        <v>-1.363830807</v>
      </c>
      <c r="K302" s="68">
        <v>-12.503126290000001</v>
      </c>
      <c r="L302" s="68">
        <v>-10.40368887</v>
      </c>
      <c r="M302" s="68">
        <v>-2.803948385</v>
      </c>
      <c r="N302" s="68">
        <v>-11.537436550000001</v>
      </c>
      <c r="O302" s="68">
        <v>-14.775471059999999</v>
      </c>
      <c r="P302" s="68">
        <v>-6.9029126420000004</v>
      </c>
      <c r="Q302" s="68">
        <v>-9.2614163860000005</v>
      </c>
      <c r="R302" s="68">
        <v>-7.7737967010000002</v>
      </c>
      <c r="S302" s="68">
        <v>-18.84939687</v>
      </c>
      <c r="T302" s="68">
        <v>-6.9119200479999998</v>
      </c>
      <c r="U302" s="68">
        <v>-0.86957754799999998</v>
      </c>
      <c r="V302" s="68">
        <v>-6.6936069739999997</v>
      </c>
      <c r="W302" s="68">
        <v>-17.841132250000001</v>
      </c>
      <c r="X302" s="68">
        <v>-12.393061230000001</v>
      </c>
    </row>
    <row r="304" spans="2:24" ht="15.6" customHeight="1">
      <c r="B304" s="65" t="s">
        <v>489</v>
      </c>
      <c r="C304" s="66"/>
      <c r="D304" s="66"/>
      <c r="E304" s="66"/>
      <c r="F304" s="66"/>
      <c r="G304" s="66"/>
      <c r="H304" s="66"/>
      <c r="I304" s="66"/>
      <c r="J304" s="66"/>
      <c r="K304" s="66"/>
      <c r="L304" s="66"/>
      <c r="M304" s="66"/>
      <c r="N304" s="66"/>
      <c r="O304" s="66"/>
      <c r="P304" s="66"/>
      <c r="Q304" s="66"/>
      <c r="R304" s="66"/>
      <c r="S304" s="66"/>
      <c r="T304" s="66"/>
      <c r="U304" s="66"/>
      <c r="V304" s="66"/>
      <c r="W304" s="66"/>
      <c r="X304" s="66"/>
    </row>
    <row r="305" spans="2:24" ht="15.6" customHeight="1">
      <c r="B305" s="74" t="s">
        <v>490</v>
      </c>
      <c r="C305" s="69">
        <v>300592.90000000002</v>
      </c>
      <c r="D305" s="69">
        <v>353971.6531</v>
      </c>
      <c r="E305" s="69">
        <v>627792.80660000001</v>
      </c>
      <c r="F305" s="69">
        <v>650970.70010000002</v>
      </c>
      <c r="G305" s="69">
        <v>798506.2</v>
      </c>
      <c r="H305" s="69">
        <v>714333.22030000004</v>
      </c>
      <c r="I305" s="69">
        <v>1158597.8430000001</v>
      </c>
      <c r="J305" s="69">
        <v>1668948.007</v>
      </c>
      <c r="K305" s="69">
        <v>2554972.2749999999</v>
      </c>
      <c r="L305" s="69">
        <v>2402154.0660000001</v>
      </c>
      <c r="M305" s="69">
        <v>3211414.6269999999</v>
      </c>
      <c r="N305" s="69">
        <v>5044772.0930000003</v>
      </c>
      <c r="O305" s="69">
        <v>6184384.3590000002</v>
      </c>
      <c r="P305" s="69">
        <v>7204239.8770000003</v>
      </c>
      <c r="Q305" s="69">
        <v>7579189.6789999995</v>
      </c>
      <c r="R305" s="69">
        <v>5387730.6579999998</v>
      </c>
      <c r="S305" s="69">
        <v>7402194.4620000003</v>
      </c>
      <c r="T305" s="69">
        <v>7240999.0439999998</v>
      </c>
      <c r="U305" s="69">
        <v>7594120.2699999996</v>
      </c>
      <c r="V305" s="69">
        <v>9492342.3000000007</v>
      </c>
      <c r="W305" s="69">
        <v>11898449.221292</v>
      </c>
      <c r="X305" s="69">
        <v>13865716.825367</v>
      </c>
    </row>
    <row r="306" spans="2:24" ht="15.6" customHeight="1">
      <c r="B306" s="74" t="s">
        <v>491</v>
      </c>
      <c r="C306" s="69">
        <v>42152.2</v>
      </c>
      <c r="D306" s="69">
        <v>50410.812899999997</v>
      </c>
      <c r="E306" s="69">
        <v>226622.9</v>
      </c>
      <c r="F306" s="69">
        <v>200541.25810000001</v>
      </c>
      <c r="G306" s="69">
        <v>240508.2</v>
      </c>
      <c r="H306" s="69">
        <v>113432.48239999999</v>
      </c>
      <c r="I306" s="69">
        <v>134443.6495</v>
      </c>
      <c r="J306" s="69">
        <v>176115.4112</v>
      </c>
      <c r="K306" s="69">
        <v>247039.38699999999</v>
      </c>
      <c r="L306" s="69">
        <v>274877.70559999999</v>
      </c>
      <c r="M306" s="69">
        <v>521372.7977</v>
      </c>
      <c r="N306" s="69">
        <v>580938.84580000001</v>
      </c>
      <c r="O306" s="69">
        <v>1295118.1270000001</v>
      </c>
      <c r="P306" s="69">
        <v>1537420.8640000001</v>
      </c>
      <c r="Q306" s="69">
        <v>1247895.6059999999</v>
      </c>
      <c r="R306" s="69">
        <v>1281427.561</v>
      </c>
      <c r="S306" s="69">
        <v>2518036.173</v>
      </c>
      <c r="T306" s="69">
        <v>1816774.4809999999</v>
      </c>
      <c r="U306" s="69">
        <v>1836063.781</v>
      </c>
      <c r="V306" s="69">
        <v>2387990</v>
      </c>
      <c r="W306" s="69">
        <v>2819390.5215671998</v>
      </c>
      <c r="X306" s="69">
        <v>2764938.2506945999</v>
      </c>
    </row>
    <row r="307" spans="2:24" ht="15.6" customHeight="1">
      <c r="B307" s="74" t="s">
        <v>492</v>
      </c>
      <c r="C307" s="69" t="s">
        <v>301</v>
      </c>
      <c r="D307" s="69" t="s">
        <v>301</v>
      </c>
      <c r="E307" s="69">
        <v>28071.3</v>
      </c>
      <c r="F307" s="69">
        <v>27899.4</v>
      </c>
      <c r="G307" s="69">
        <v>32891</v>
      </c>
      <c r="H307" s="69">
        <v>36316.932800000002</v>
      </c>
      <c r="I307" s="69">
        <v>46232.355100000001</v>
      </c>
      <c r="J307" s="69">
        <v>66174.535080000001</v>
      </c>
      <c r="K307" s="69">
        <v>101803.7127</v>
      </c>
      <c r="L307" s="69">
        <v>84710.795939999996</v>
      </c>
      <c r="M307" s="69">
        <v>109625.5784</v>
      </c>
      <c r="N307" s="69">
        <v>151240.7738</v>
      </c>
      <c r="O307" s="69">
        <v>224914.10029999999</v>
      </c>
      <c r="P307" s="69">
        <v>240365.573</v>
      </c>
      <c r="Q307" s="69">
        <v>269576.3014</v>
      </c>
      <c r="R307" s="69">
        <v>256047.12109999999</v>
      </c>
      <c r="S307" s="69">
        <v>284496.8982</v>
      </c>
      <c r="T307" s="69">
        <v>272885.33470000001</v>
      </c>
      <c r="U307" s="69">
        <v>308606.32829999999</v>
      </c>
      <c r="V307" s="69">
        <v>357676</v>
      </c>
      <c r="W307" s="69">
        <v>502991.58339679003</v>
      </c>
      <c r="X307" s="69">
        <v>414236.36989104003</v>
      </c>
    </row>
    <row r="308" spans="2:24" ht="15.6" customHeight="1">
      <c r="B308" s="74" t="s">
        <v>493</v>
      </c>
      <c r="C308" s="69" t="s">
        <v>301</v>
      </c>
      <c r="D308" s="69" t="s">
        <v>301</v>
      </c>
      <c r="E308" s="69">
        <v>30502</v>
      </c>
      <c r="F308" s="69">
        <v>33401.1</v>
      </c>
      <c r="G308" s="69">
        <v>44246.3</v>
      </c>
      <c r="H308" s="69">
        <v>48128.418400000002</v>
      </c>
      <c r="I308" s="69">
        <v>62341.482600000003</v>
      </c>
      <c r="J308" s="69">
        <v>87583.335770000005</v>
      </c>
      <c r="K308" s="69">
        <v>141332.00159999999</v>
      </c>
      <c r="L308" s="69">
        <v>120598.3944</v>
      </c>
      <c r="M308" s="69">
        <v>163615.53950000001</v>
      </c>
      <c r="N308" s="69">
        <v>199252.2115</v>
      </c>
      <c r="O308" s="69">
        <v>275032.92540000001</v>
      </c>
      <c r="P308" s="69">
        <v>352762.00599999999</v>
      </c>
      <c r="Q308" s="69">
        <v>387989.28909999999</v>
      </c>
      <c r="R308" s="69">
        <v>389149.0061</v>
      </c>
      <c r="S308" s="69">
        <v>428912.34580000001</v>
      </c>
      <c r="T308" s="69">
        <v>470763.03230000002</v>
      </c>
      <c r="U308" s="69">
        <v>497038.99839999998</v>
      </c>
      <c r="V308" s="69">
        <v>619412.30000000005</v>
      </c>
      <c r="W308" s="69">
        <v>633217.52468269004</v>
      </c>
      <c r="X308" s="69">
        <v>712002.20716789004</v>
      </c>
    </row>
    <row r="309" spans="2:24" ht="15.6" customHeight="1">
      <c r="B309" s="74" t="s">
        <v>494</v>
      </c>
      <c r="C309" s="69">
        <v>33025.1</v>
      </c>
      <c r="D309" s="69">
        <v>45083.912499999999</v>
      </c>
      <c r="E309" s="69">
        <v>58940.45</v>
      </c>
      <c r="F309" s="69">
        <v>73510.001799999998</v>
      </c>
      <c r="G309" s="69">
        <v>84887.5</v>
      </c>
      <c r="H309" s="69">
        <v>70660.231100000005</v>
      </c>
      <c r="I309" s="69">
        <v>329058.0453</v>
      </c>
      <c r="J309" s="69">
        <v>520437.61869999999</v>
      </c>
      <c r="K309" s="69">
        <v>691389.51009999996</v>
      </c>
      <c r="L309" s="69">
        <v>533509.53610000003</v>
      </c>
      <c r="M309" s="69">
        <v>531046.353</v>
      </c>
      <c r="N309" s="69">
        <v>1305569.0689999999</v>
      </c>
      <c r="O309" s="69">
        <v>623667.7561</v>
      </c>
      <c r="P309" s="69">
        <v>881723.09880000004</v>
      </c>
      <c r="Q309" s="69">
        <v>712931.39870000002</v>
      </c>
      <c r="R309" s="69">
        <v>343262.91409999999</v>
      </c>
      <c r="S309" s="69">
        <v>642666.99380000005</v>
      </c>
      <c r="T309" s="69">
        <v>986207.2328</v>
      </c>
      <c r="U309" s="69">
        <v>798916.63639999996</v>
      </c>
      <c r="V309" s="69">
        <v>971485.7</v>
      </c>
      <c r="W309" s="69">
        <v>728801.48322775995</v>
      </c>
      <c r="X309" s="69">
        <v>459722.29968684999</v>
      </c>
    </row>
    <row r="310" spans="2:24" ht="15.6" customHeight="1">
      <c r="B310" s="74" t="s">
        <v>495</v>
      </c>
      <c r="C310" s="69" t="s">
        <v>301</v>
      </c>
      <c r="D310" s="69" t="s">
        <v>301</v>
      </c>
      <c r="E310" s="69" t="s">
        <v>301</v>
      </c>
      <c r="F310" s="69" t="s">
        <v>301</v>
      </c>
      <c r="G310" s="69" t="s">
        <v>301</v>
      </c>
      <c r="H310" s="69" t="s">
        <v>301</v>
      </c>
      <c r="I310" s="69" t="s">
        <v>301</v>
      </c>
      <c r="J310" s="69" t="s">
        <v>301</v>
      </c>
      <c r="K310" s="69" t="s">
        <v>301</v>
      </c>
      <c r="L310" s="69" t="s">
        <v>301</v>
      </c>
      <c r="M310" s="69" t="s">
        <v>301</v>
      </c>
      <c r="N310" s="69" t="s">
        <v>301</v>
      </c>
      <c r="O310" s="69" t="s">
        <v>301</v>
      </c>
      <c r="P310" s="69" t="s">
        <v>301</v>
      </c>
      <c r="Q310" s="69" t="s">
        <v>301</v>
      </c>
      <c r="R310" s="69" t="s">
        <v>301</v>
      </c>
      <c r="S310" s="69" t="s">
        <v>301</v>
      </c>
      <c r="T310" s="69" t="s">
        <v>301</v>
      </c>
      <c r="U310" s="69" t="s">
        <v>301</v>
      </c>
      <c r="V310" s="69" t="s">
        <v>301</v>
      </c>
      <c r="W310" s="69" t="s">
        <v>301</v>
      </c>
      <c r="X310" s="69" t="s">
        <v>301</v>
      </c>
    </row>
    <row r="311" spans="2:24" ht="15.6" customHeight="1">
      <c r="B311" s="74" t="s">
        <v>496</v>
      </c>
      <c r="C311" s="69">
        <v>6992.8</v>
      </c>
      <c r="D311" s="69">
        <v>7079.5560999999998</v>
      </c>
      <c r="E311" s="69">
        <v>7570.2893000000004</v>
      </c>
      <c r="F311" s="69">
        <v>6301.9038</v>
      </c>
      <c r="G311" s="69">
        <v>9629.5</v>
      </c>
      <c r="H311" s="69">
        <v>11054.0008</v>
      </c>
      <c r="I311" s="69">
        <v>13592.134099999999</v>
      </c>
      <c r="J311" s="69">
        <v>6049.4813199999999</v>
      </c>
      <c r="K311" s="69">
        <v>8662.1599299999998</v>
      </c>
      <c r="L311" s="69">
        <v>9847.7021999999997</v>
      </c>
      <c r="M311" s="69">
        <v>9410.4593100000002</v>
      </c>
      <c r="N311" s="69">
        <v>26058.87167</v>
      </c>
      <c r="O311" s="69">
        <v>70633.099910000004</v>
      </c>
      <c r="P311" s="69">
        <v>88225.934980000005</v>
      </c>
      <c r="Q311" s="69">
        <v>88386.301829999997</v>
      </c>
      <c r="R311" s="69">
        <v>39589.842949999998</v>
      </c>
      <c r="S311" s="69">
        <v>7078.8446709999998</v>
      </c>
      <c r="T311" s="69">
        <v>19009.500749999999</v>
      </c>
      <c r="U311" s="69">
        <v>16750.75848</v>
      </c>
      <c r="V311" s="69">
        <v>11624.3</v>
      </c>
      <c r="W311" s="69">
        <v>31199.301259780001</v>
      </c>
      <c r="X311" s="69">
        <v>11598.06549458</v>
      </c>
    </row>
    <row r="312" spans="2:24" ht="15.6" customHeight="1">
      <c r="B312" s="74" t="s">
        <v>497</v>
      </c>
      <c r="C312" s="69">
        <v>45951.6</v>
      </c>
      <c r="D312" s="69">
        <v>53096.068899999998</v>
      </c>
      <c r="E312" s="69">
        <v>57963.541899999997</v>
      </c>
      <c r="F312" s="69">
        <v>58127.738599999997</v>
      </c>
      <c r="G312" s="69">
        <v>73243</v>
      </c>
      <c r="H312" s="69">
        <v>77800.476479999998</v>
      </c>
      <c r="I312" s="69">
        <v>99398.160680000001</v>
      </c>
      <c r="J312" s="69">
        <v>140152.42180000001</v>
      </c>
      <c r="K312" s="69">
        <v>204682.351</v>
      </c>
      <c r="L312" s="69">
        <v>197238.0796</v>
      </c>
      <c r="M312" s="69">
        <v>247509.97990000001</v>
      </c>
      <c r="N312" s="69">
        <v>328833.80790000001</v>
      </c>
      <c r="O312" s="69">
        <v>417724.90649999998</v>
      </c>
      <c r="P312" s="69">
        <v>509842.61450000003</v>
      </c>
      <c r="Q312" s="69">
        <v>643007.7452</v>
      </c>
      <c r="R312" s="69">
        <v>574424.08970000001</v>
      </c>
      <c r="S312" s="69">
        <v>665119.47569999995</v>
      </c>
      <c r="T312" s="69">
        <v>732029.69350000005</v>
      </c>
      <c r="U312" s="69">
        <v>788602.2402</v>
      </c>
      <c r="V312" s="69">
        <v>889465.1</v>
      </c>
      <c r="W312" s="69">
        <v>1682492.1402642</v>
      </c>
      <c r="X312" s="69">
        <v>2446826.3284188998</v>
      </c>
    </row>
    <row r="313" spans="2:24" ht="15.6" customHeight="1">
      <c r="B313" s="74" t="s">
        <v>498</v>
      </c>
      <c r="C313" s="69">
        <v>14313.1</v>
      </c>
      <c r="D313" s="69">
        <v>15049.962</v>
      </c>
      <c r="E313" s="69">
        <v>17515.953799999999</v>
      </c>
      <c r="F313" s="69">
        <v>18232.449499999999</v>
      </c>
      <c r="G313" s="69">
        <v>21462.9</v>
      </c>
      <c r="H313" s="69">
        <v>18317.929779999999</v>
      </c>
      <c r="I313" s="69">
        <v>22856.683300000001</v>
      </c>
      <c r="J313" s="69">
        <v>37867.081469999997</v>
      </c>
      <c r="K313" s="69">
        <v>53634.829259999999</v>
      </c>
      <c r="L313" s="69">
        <v>47678.11535</v>
      </c>
      <c r="M313" s="69">
        <v>53736.24944</v>
      </c>
      <c r="N313" s="69">
        <v>81994.534849999996</v>
      </c>
      <c r="O313" s="69">
        <v>84811.350590000002</v>
      </c>
      <c r="P313" s="69">
        <v>121219.05680000001</v>
      </c>
      <c r="Q313" s="69">
        <v>153867.58590000001</v>
      </c>
      <c r="R313" s="69">
        <v>49913.62455</v>
      </c>
      <c r="S313" s="69">
        <v>52604.706709999999</v>
      </c>
      <c r="T313" s="69">
        <v>80802.634940000004</v>
      </c>
      <c r="U313" s="69">
        <v>88273.034979999997</v>
      </c>
      <c r="V313" s="69">
        <v>128809.2</v>
      </c>
      <c r="W313" s="69">
        <v>231010.73356871001</v>
      </c>
      <c r="X313" s="69">
        <v>235389.67318583</v>
      </c>
    </row>
    <row r="314" spans="2:24" ht="15.6" customHeight="1">
      <c r="B314" s="74" t="s">
        <v>322</v>
      </c>
      <c r="C314" s="69">
        <v>82109</v>
      </c>
      <c r="D314" s="69">
        <v>98709.026800000007</v>
      </c>
      <c r="E314" s="69">
        <v>103708.8578</v>
      </c>
      <c r="F314" s="69">
        <v>115354.0799</v>
      </c>
      <c r="G314" s="69">
        <v>141019.5</v>
      </c>
      <c r="H314" s="69">
        <v>153829.4546</v>
      </c>
      <c r="I314" s="69">
        <v>193438.31760000001</v>
      </c>
      <c r="J314" s="69">
        <v>251588.63529999999</v>
      </c>
      <c r="K314" s="69">
        <v>378065.01490000001</v>
      </c>
      <c r="L314" s="69">
        <v>396402.8284</v>
      </c>
      <c r="M314" s="69">
        <v>493692.79700000002</v>
      </c>
      <c r="N314" s="69">
        <v>636720.26229999994</v>
      </c>
      <c r="O314" s="69">
        <v>942472.64619999996</v>
      </c>
      <c r="P314" s="69">
        <v>1672183.9790000001</v>
      </c>
      <c r="Q314" s="69">
        <v>1945633.054</v>
      </c>
      <c r="R314" s="69">
        <v>690946.39969999995</v>
      </c>
      <c r="S314" s="69">
        <v>822978.83109999995</v>
      </c>
      <c r="T314" s="69">
        <v>779617.60930000001</v>
      </c>
      <c r="U314" s="69">
        <v>894395.94979999994</v>
      </c>
      <c r="V314" s="69">
        <v>1376604.8</v>
      </c>
      <c r="W314" s="69">
        <v>1271864.0922087</v>
      </c>
      <c r="X314" s="69">
        <v>1417155.3426872001</v>
      </c>
    </row>
    <row r="315" spans="2:24" ht="15.6" customHeight="1">
      <c r="B315" s="74" t="s">
        <v>499</v>
      </c>
      <c r="C315" s="69">
        <v>76049.100000000006</v>
      </c>
      <c r="D315" s="69">
        <v>84542.313899999994</v>
      </c>
      <c r="E315" s="69">
        <v>96897.513800000001</v>
      </c>
      <c r="F315" s="69">
        <v>117602.7684</v>
      </c>
      <c r="G315" s="69">
        <v>150618.29999999999</v>
      </c>
      <c r="H315" s="69">
        <v>184793.29399999999</v>
      </c>
      <c r="I315" s="69">
        <v>257237.01519999999</v>
      </c>
      <c r="J315" s="69">
        <v>382979.4866</v>
      </c>
      <c r="K315" s="69">
        <v>728363.30859999999</v>
      </c>
      <c r="L315" s="69">
        <v>737290.90859999997</v>
      </c>
      <c r="M315" s="69">
        <v>1081404.8729999999</v>
      </c>
      <c r="N315" s="69">
        <v>1734163.716</v>
      </c>
      <c r="O315" s="69">
        <v>2250009.446</v>
      </c>
      <c r="P315" s="69">
        <v>1800496.75</v>
      </c>
      <c r="Q315" s="69">
        <v>2129902.3969999999</v>
      </c>
      <c r="R315" s="69">
        <v>1762970.0989999999</v>
      </c>
      <c r="S315" s="69">
        <v>1980300.193</v>
      </c>
      <c r="T315" s="69">
        <v>2082909.524</v>
      </c>
      <c r="U315" s="69">
        <v>2365472.5430000001</v>
      </c>
      <c r="V315" s="69">
        <v>2749274.9</v>
      </c>
      <c r="W315" s="69">
        <v>3997481.8411158002</v>
      </c>
      <c r="X315" s="69">
        <v>5403848.2881399002</v>
      </c>
    </row>
    <row r="316" spans="2:24">
      <c r="B316" s="75"/>
    </row>
    <row r="317" spans="2:24" ht="15.6" customHeight="1">
      <c r="B317" s="76" t="s">
        <v>500</v>
      </c>
      <c r="C317" s="66"/>
      <c r="D317" s="66"/>
      <c r="E317" s="66"/>
      <c r="F317" s="66"/>
      <c r="G317" s="66"/>
      <c r="H317" s="66"/>
      <c r="I317" s="66"/>
      <c r="J317" s="66"/>
      <c r="K317" s="66"/>
      <c r="L317" s="66"/>
      <c r="M317" s="66"/>
      <c r="N317" s="66"/>
      <c r="O317" s="66"/>
      <c r="P317" s="66"/>
      <c r="Q317" s="66"/>
      <c r="R317" s="66"/>
      <c r="S317" s="66"/>
      <c r="T317" s="66"/>
      <c r="U317" s="66"/>
      <c r="V317" s="66"/>
      <c r="W317" s="66"/>
      <c r="X317" s="66"/>
    </row>
    <row r="318" spans="2:24" ht="15.6" customHeight="1">
      <c r="B318" s="76" t="s">
        <v>501</v>
      </c>
      <c r="C318" s="68">
        <v>6.7079115089999997</v>
      </c>
      <c r="D318" s="68">
        <v>7.0917864379999997</v>
      </c>
      <c r="E318" s="68">
        <v>6.6882622380000001</v>
      </c>
      <c r="F318" s="68">
        <v>6.3066989920000003</v>
      </c>
      <c r="G318" s="68">
        <v>5.9724746480000004</v>
      </c>
      <c r="H318" s="68">
        <v>5.0578406129999998</v>
      </c>
      <c r="I318" s="68">
        <v>4.802867837</v>
      </c>
      <c r="J318" s="68">
        <v>5.0757826039999996</v>
      </c>
      <c r="K318" s="68">
        <v>5.76708131</v>
      </c>
      <c r="L318" s="68">
        <v>6.0146359140000003</v>
      </c>
      <c r="M318" s="68">
        <v>5.0600965689999997</v>
      </c>
      <c r="N318" s="68">
        <v>4.8332450299999996</v>
      </c>
      <c r="O318" s="68">
        <v>5.6474649579999996</v>
      </c>
      <c r="P318" s="68">
        <v>8.7209910389999994</v>
      </c>
      <c r="Q318" s="68">
        <v>8.7534453610000007</v>
      </c>
      <c r="R318" s="68">
        <v>2.9845999614999998</v>
      </c>
      <c r="S318" s="68">
        <v>3.4372610921</v>
      </c>
      <c r="T318" s="68">
        <v>2.7947767050999999</v>
      </c>
      <c r="U318" s="68">
        <v>2.7595253639999999</v>
      </c>
      <c r="V318" s="68">
        <v>3.7308749084000001</v>
      </c>
      <c r="W318" s="68">
        <v>3.3958688045868</v>
      </c>
      <c r="X318" s="68">
        <v>3.2942832685777002</v>
      </c>
    </row>
    <row r="319" spans="2:24" ht="15.6" customHeight="1">
      <c r="B319" s="76" t="s">
        <v>502</v>
      </c>
      <c r="C319" s="68">
        <v>3.7540253379999999</v>
      </c>
      <c r="D319" s="68">
        <v>3.8147066540000001</v>
      </c>
      <c r="E319" s="68">
        <v>3.7381124109999999</v>
      </c>
      <c r="F319" s="68">
        <v>3.1779903300000001</v>
      </c>
      <c r="G319" s="68">
        <v>3.1019962529999998</v>
      </c>
      <c r="H319" s="68">
        <v>2.558043326</v>
      </c>
      <c r="I319" s="68">
        <v>2.4679506880000002</v>
      </c>
      <c r="J319" s="68">
        <v>2.8275650190000001</v>
      </c>
      <c r="K319" s="68">
        <v>3.1222665790000002</v>
      </c>
      <c r="L319" s="68">
        <v>2.9927012419999999</v>
      </c>
      <c r="M319" s="68">
        <v>2.5368496519999999</v>
      </c>
      <c r="N319" s="68">
        <v>2.4961265749999999</v>
      </c>
      <c r="O319" s="68">
        <v>2.503082483</v>
      </c>
      <c r="P319" s="68">
        <v>2.6589974120000002</v>
      </c>
      <c r="Q319" s="68">
        <v>2.8929058099999998</v>
      </c>
      <c r="R319" s="68">
        <v>2.4812722329999999</v>
      </c>
      <c r="S319" s="68">
        <v>2.7779442302000001</v>
      </c>
      <c r="T319" s="68">
        <v>2.6241833309999998</v>
      </c>
      <c r="U319" s="68">
        <v>2.4331146448999998</v>
      </c>
      <c r="V319" s="68">
        <v>2.4106286884000001</v>
      </c>
      <c r="W319" s="68">
        <v>4.4922430062191001</v>
      </c>
      <c r="X319" s="68">
        <v>5.6878302554618001</v>
      </c>
    </row>
    <row r="320" spans="2:24" ht="15.6" customHeight="1">
      <c r="B320" s="77" t="s">
        <v>503</v>
      </c>
      <c r="C320" s="68">
        <v>6.212846742</v>
      </c>
      <c r="D320" s="68">
        <v>6.0739737250000001</v>
      </c>
      <c r="E320" s="68">
        <v>6.2489935399999998</v>
      </c>
      <c r="F320" s="68">
        <v>6.4296404740000002</v>
      </c>
      <c r="G320" s="68">
        <v>6.3790041679999998</v>
      </c>
      <c r="H320" s="68">
        <v>6.0759171910000003</v>
      </c>
      <c r="I320" s="68">
        <v>6.3869216919999996</v>
      </c>
      <c r="J320" s="68">
        <v>7.7265835679999997</v>
      </c>
      <c r="K320" s="68">
        <v>11.110603360000001</v>
      </c>
      <c r="L320" s="68">
        <v>11.18694434</v>
      </c>
      <c r="M320" s="68">
        <v>11.083842260000001</v>
      </c>
      <c r="N320" s="68">
        <v>13.16376855</v>
      </c>
      <c r="O320" s="68">
        <v>13.48245973</v>
      </c>
      <c r="P320" s="68">
        <v>9.3901844650000008</v>
      </c>
      <c r="Q320" s="68">
        <v>9.5824771379999998</v>
      </c>
      <c r="R320" s="68">
        <v>7.6152947488000002</v>
      </c>
      <c r="S320" s="68">
        <v>8.2709403289000001</v>
      </c>
      <c r="T320" s="68">
        <v>7.4668234120000001</v>
      </c>
      <c r="U320" s="68">
        <v>7.2983128796000001</v>
      </c>
      <c r="V320" s="68">
        <v>7.4510859911000002</v>
      </c>
      <c r="W320" s="68">
        <v>10.673250360872</v>
      </c>
      <c r="X320" s="68">
        <v>12.561648300176</v>
      </c>
    </row>
    <row r="322" spans="2:24" ht="15.6" customHeight="1">
      <c r="B322" s="67" t="s">
        <v>504</v>
      </c>
      <c r="C322" s="66"/>
      <c r="D322" s="66"/>
      <c r="E322" s="66"/>
      <c r="F322" s="66"/>
      <c r="G322" s="66"/>
      <c r="H322" s="66"/>
      <c r="I322" s="66"/>
      <c r="J322" s="66"/>
      <c r="K322" s="66"/>
      <c r="L322" s="66"/>
      <c r="M322" s="66"/>
      <c r="N322" s="66"/>
      <c r="O322" s="66"/>
      <c r="P322" s="66"/>
      <c r="Q322" s="66"/>
      <c r="R322" s="66"/>
      <c r="S322" s="66"/>
      <c r="T322" s="66"/>
      <c r="U322" s="66"/>
      <c r="V322" s="66"/>
      <c r="W322" s="66"/>
      <c r="X322" s="66"/>
    </row>
    <row r="323" spans="2:24" ht="15.6" customHeight="1">
      <c r="B323" s="65" t="s">
        <v>505</v>
      </c>
      <c r="C323" s="68">
        <v>535.79999999999995</v>
      </c>
      <c r="D323" s="68">
        <v>521.49699999999996</v>
      </c>
      <c r="E323" s="68">
        <v>524</v>
      </c>
      <c r="F323" s="68">
        <v>615.9</v>
      </c>
      <c r="G323" s="68">
        <v>869.7</v>
      </c>
      <c r="H323" s="68">
        <v>1063.9000000000001</v>
      </c>
      <c r="I323" s="68">
        <v>1542</v>
      </c>
      <c r="J323" s="68">
        <v>1947.5</v>
      </c>
      <c r="K323" s="68">
        <v>2534.5</v>
      </c>
      <c r="L323" s="68">
        <v>1885.3851</v>
      </c>
      <c r="M323" s="68">
        <v>2908.5021999999999</v>
      </c>
      <c r="N323" s="68">
        <v>4817.4962999999998</v>
      </c>
      <c r="O323" s="68">
        <v>4384.6692000000003</v>
      </c>
      <c r="P323" s="68">
        <v>4269.0558000000001</v>
      </c>
      <c r="Q323" s="68">
        <v>5774.3308999999999</v>
      </c>
      <c r="R323" s="68">
        <v>4669.2804999999998</v>
      </c>
      <c r="S323" s="68">
        <v>4916.3353999999999</v>
      </c>
      <c r="T323" s="68">
        <v>6200.5929699999997</v>
      </c>
      <c r="U323" s="68">
        <v>7011.7650000000003</v>
      </c>
      <c r="V323" s="68">
        <v>7619.6329159999996</v>
      </c>
      <c r="W323" s="68">
        <v>7576.3</v>
      </c>
      <c r="X323" s="68">
        <v>9247.109735</v>
      </c>
    </row>
    <row r="324" spans="2:24" ht="15.6" customHeight="1">
      <c r="B324" s="65" t="s">
        <v>506</v>
      </c>
      <c r="C324" s="68">
        <v>614.5</v>
      </c>
      <c r="D324" s="68">
        <v>637.70000000000005</v>
      </c>
      <c r="E324" s="68">
        <v>690.8</v>
      </c>
      <c r="F324" s="68">
        <v>801</v>
      </c>
      <c r="G324" s="68">
        <v>1021.1</v>
      </c>
      <c r="H324" s="68">
        <v>1177.3</v>
      </c>
      <c r="I324" s="68">
        <v>1435</v>
      </c>
      <c r="J324" s="68">
        <v>2061.8000000000002</v>
      </c>
      <c r="K324" s="68">
        <v>3244.5</v>
      </c>
      <c r="L324" s="68">
        <v>2137.6734999999999</v>
      </c>
      <c r="M324" s="68">
        <v>3200.0533</v>
      </c>
      <c r="N324" s="68">
        <v>6598.3581000000004</v>
      </c>
      <c r="O324" s="68">
        <v>6738.3806999999997</v>
      </c>
      <c r="P324" s="68">
        <v>6357.8217999999997</v>
      </c>
      <c r="Q324" s="68">
        <v>5236.6674000000003</v>
      </c>
      <c r="R324" s="68">
        <v>3797.5191</v>
      </c>
      <c r="S324" s="68">
        <v>3358.1404000000002</v>
      </c>
      <c r="T324" s="68">
        <v>4337.3223799999996</v>
      </c>
      <c r="U324" s="68">
        <v>5875.0321400000003</v>
      </c>
      <c r="V324" s="68">
        <v>6127.515883</v>
      </c>
      <c r="W324" s="68">
        <v>5298.9134599999998</v>
      </c>
      <c r="X324" s="68">
        <v>6848.6424950000001</v>
      </c>
    </row>
    <row r="325" spans="2:24" ht="15.6" customHeight="1">
      <c r="B325" s="65" t="s">
        <v>507</v>
      </c>
      <c r="C325" s="68">
        <v>-78.7</v>
      </c>
      <c r="D325" s="68">
        <v>-116.203</v>
      </c>
      <c r="E325" s="68">
        <v>-166.8</v>
      </c>
      <c r="F325" s="68">
        <v>-185.1</v>
      </c>
      <c r="G325" s="68">
        <v>-151.4</v>
      </c>
      <c r="H325" s="68">
        <v>-113.4</v>
      </c>
      <c r="I325" s="68">
        <v>107</v>
      </c>
      <c r="J325" s="68">
        <v>-114.3</v>
      </c>
      <c r="K325" s="68">
        <v>-710</v>
      </c>
      <c r="L325" s="68">
        <v>-252.2884</v>
      </c>
      <c r="M325" s="68">
        <v>-291.55110000000002</v>
      </c>
      <c r="N325" s="68">
        <v>-1780.8617999999999</v>
      </c>
      <c r="O325" s="68">
        <v>-2353.7114999999999</v>
      </c>
      <c r="P325" s="68">
        <v>-2088.7660000000001</v>
      </c>
      <c r="Q325" s="68">
        <v>537.6635</v>
      </c>
      <c r="R325" s="68">
        <v>871.76139999999998</v>
      </c>
      <c r="S325" s="68">
        <v>1558.1949999999999</v>
      </c>
      <c r="T325" s="68">
        <v>1863.2705900000001</v>
      </c>
      <c r="U325" s="68">
        <v>1136.7328600000001</v>
      </c>
      <c r="V325" s="68">
        <v>1492.1170320000001</v>
      </c>
      <c r="W325" s="68">
        <v>2277.397391</v>
      </c>
      <c r="X325" s="68">
        <v>2398.4672399999999</v>
      </c>
    </row>
    <row r="327" spans="2:24" ht="15.6" customHeight="1">
      <c r="B327" s="67" t="s">
        <v>508</v>
      </c>
      <c r="C327" s="66"/>
      <c r="D327" s="66"/>
      <c r="E327" s="66"/>
      <c r="F327" s="66"/>
      <c r="G327" s="66"/>
      <c r="H327" s="66"/>
      <c r="I327" s="66"/>
      <c r="J327" s="66"/>
      <c r="K327" s="66"/>
      <c r="L327" s="66"/>
      <c r="M327" s="66"/>
      <c r="N327" s="66"/>
      <c r="O327" s="66"/>
      <c r="P327" s="66"/>
      <c r="Q327" s="66"/>
      <c r="R327" s="66"/>
      <c r="S327" s="66"/>
      <c r="T327" s="66"/>
      <c r="U327" s="66"/>
      <c r="V327" s="66"/>
      <c r="W327" s="66"/>
      <c r="X327" s="66"/>
    </row>
    <row r="328" spans="2:24" ht="15.6" customHeight="1">
      <c r="B328" s="65" t="s">
        <v>509</v>
      </c>
      <c r="C328" s="68">
        <v>17.96565</v>
      </c>
      <c r="D328" s="68">
        <v>-2.66947</v>
      </c>
      <c r="E328" s="68">
        <v>0.47996</v>
      </c>
      <c r="F328" s="68">
        <v>17.538170000000001</v>
      </c>
      <c r="G328" s="68">
        <v>41.207988309999998</v>
      </c>
      <c r="H328" s="68">
        <v>22.329538920000001</v>
      </c>
      <c r="I328" s="68">
        <v>44.938429999999997</v>
      </c>
      <c r="J328" s="68">
        <v>26.29702</v>
      </c>
      <c r="K328" s="68">
        <v>30.141210000000001</v>
      </c>
      <c r="L328" s="68">
        <v>-25.611160000000002</v>
      </c>
      <c r="M328" s="68">
        <v>54.265680000000003</v>
      </c>
      <c r="N328" s="68">
        <v>65.634950000000003</v>
      </c>
      <c r="O328" s="68">
        <v>-8.9844799999999996</v>
      </c>
      <c r="P328" s="68">
        <v>-2.6367600000000002</v>
      </c>
      <c r="Q328" s="68">
        <v>35.26014</v>
      </c>
      <c r="R328" s="68">
        <v>-19.13401</v>
      </c>
      <c r="S328" s="68">
        <v>5.3123899999999997</v>
      </c>
      <c r="T328" s="68">
        <v>26.122250000000001</v>
      </c>
      <c r="U328" s="68">
        <v>13.082604999999999</v>
      </c>
      <c r="V328" s="68">
        <v>8.6692568249999997</v>
      </c>
      <c r="W328" s="68">
        <v>-0.57088112499999999</v>
      </c>
      <c r="X328" s="68">
        <v>22.053109490000001</v>
      </c>
    </row>
    <row r="329" spans="2:24" ht="15.6" customHeight="1">
      <c r="B329" s="65" t="s">
        <v>510</v>
      </c>
      <c r="C329" s="68">
        <v>19.83229</v>
      </c>
      <c r="D329" s="68">
        <v>3.7754300000000001</v>
      </c>
      <c r="E329" s="68">
        <v>8.3268000000000004</v>
      </c>
      <c r="F329" s="68">
        <v>15.95252</v>
      </c>
      <c r="G329" s="68">
        <v>27.478152309999999</v>
      </c>
      <c r="H329" s="68">
        <v>15.297228479999999</v>
      </c>
      <c r="I329" s="68">
        <v>21.88907</v>
      </c>
      <c r="J329" s="68">
        <v>43.67944</v>
      </c>
      <c r="K329" s="68">
        <v>57.362499999999997</v>
      </c>
      <c r="L329" s="68">
        <v>-34.113930000000003</v>
      </c>
      <c r="M329" s="68">
        <v>49.697940000000003</v>
      </c>
      <c r="N329" s="68">
        <v>106.19526</v>
      </c>
      <c r="O329" s="68">
        <v>2.12208</v>
      </c>
      <c r="P329" s="68">
        <v>-5.6476300000000004</v>
      </c>
      <c r="Q329" s="68">
        <v>-17.634250000000002</v>
      </c>
      <c r="R329" s="68">
        <v>-27.488910000000001</v>
      </c>
      <c r="S329" s="68">
        <v>-11.575419999999999</v>
      </c>
      <c r="T329" s="68">
        <v>29.158460000000002</v>
      </c>
      <c r="U329" s="68">
        <v>35.452931999999997</v>
      </c>
      <c r="V329" s="68">
        <v>4.297572121</v>
      </c>
      <c r="W329" s="68">
        <v>-13.522648309999999</v>
      </c>
      <c r="X329" s="68">
        <v>29.246166150000001</v>
      </c>
    </row>
    <row r="331" spans="2:24" ht="15.6" customHeight="1">
      <c r="B331" s="67" t="s">
        <v>511</v>
      </c>
      <c r="C331" s="66"/>
      <c r="D331" s="66"/>
      <c r="E331" s="66"/>
      <c r="F331" s="66"/>
      <c r="G331" s="66"/>
      <c r="H331" s="66"/>
      <c r="I331" s="66"/>
      <c r="J331" s="66"/>
      <c r="K331" s="66"/>
      <c r="L331" s="66"/>
      <c r="M331" s="66"/>
      <c r="N331" s="66"/>
      <c r="O331" s="66"/>
      <c r="P331" s="66"/>
      <c r="Q331" s="66"/>
      <c r="R331" s="66"/>
      <c r="S331" s="66"/>
      <c r="T331" s="66"/>
      <c r="U331" s="66"/>
      <c r="V331" s="66"/>
      <c r="W331" s="66"/>
      <c r="X331" s="66"/>
    </row>
    <row r="332" spans="2:24" ht="15.6" customHeight="1">
      <c r="B332" s="65" t="s">
        <v>512</v>
      </c>
      <c r="C332" s="68">
        <v>535.82997499999999</v>
      </c>
      <c r="D332" s="68">
        <v>596.24290099999996</v>
      </c>
      <c r="E332" s="68">
        <v>489.69201800000002</v>
      </c>
      <c r="F332" s="68">
        <v>615.85178299999995</v>
      </c>
      <c r="G332" s="68">
        <v>851.87892299999999</v>
      </c>
      <c r="H332" s="68">
        <v>1053.8158410000001</v>
      </c>
      <c r="I332" s="68">
        <v>1541.736042</v>
      </c>
      <c r="J332" s="68">
        <v>1947.090966</v>
      </c>
      <c r="K332" s="68">
        <v>2534.6431859999998</v>
      </c>
      <c r="L332" s="68">
        <v>1729.3141230000001</v>
      </c>
      <c r="M332" s="68">
        <v>3125.5553920000002</v>
      </c>
      <c r="N332" s="68">
        <v>4341.0571280000004</v>
      </c>
      <c r="O332" s="68">
        <v>4593.6438619999999</v>
      </c>
      <c r="P332" s="68">
        <v>4268.2898679999998</v>
      </c>
      <c r="Q332" s="68">
        <v>5774.1312390000003</v>
      </c>
      <c r="R332" s="68">
        <v>4668.3861619999998</v>
      </c>
      <c r="S332" s="68">
        <v>4908.3261629999997</v>
      </c>
      <c r="T332" s="68">
        <v>6200.6799220000003</v>
      </c>
      <c r="U332" s="68">
        <v>7011.8268420000004</v>
      </c>
      <c r="V332" s="68">
        <v>7620.5433830000002</v>
      </c>
      <c r="W332" s="68">
        <v>7605.6750009999996</v>
      </c>
      <c r="X332" s="68">
        <v>10215.669687</v>
      </c>
    </row>
    <row r="333" spans="2:24" ht="15.6" customHeight="1">
      <c r="B333" s="65" t="s">
        <v>513</v>
      </c>
      <c r="C333" s="68">
        <v>267.07000199999999</v>
      </c>
      <c r="D333" s="68">
        <v>238.247299</v>
      </c>
      <c r="E333" s="68">
        <v>217.05151000000001</v>
      </c>
      <c r="F333" s="68">
        <v>284.24419999999998</v>
      </c>
      <c r="G333" s="68">
        <v>407.06659999999999</v>
      </c>
      <c r="H333" s="68">
        <v>507.07429999999999</v>
      </c>
      <c r="I333" s="68">
        <v>1049.441599</v>
      </c>
      <c r="J333" s="68">
        <v>1411.350702</v>
      </c>
      <c r="K333" s="68">
        <v>1635.8905999999999</v>
      </c>
      <c r="L333" s="68">
        <v>1142.931088</v>
      </c>
      <c r="M333" s="68">
        <v>2249.7427619999999</v>
      </c>
      <c r="N333" s="68">
        <v>3400.9869490000001</v>
      </c>
      <c r="O333" s="68">
        <v>3895.472651</v>
      </c>
      <c r="P333" s="68">
        <v>3700.2687740000001</v>
      </c>
      <c r="Q333" s="68">
        <v>5070.1074140000001</v>
      </c>
      <c r="R333" s="68">
        <v>3897.4173970000002</v>
      </c>
      <c r="S333" s="68">
        <v>3883.1281260000001</v>
      </c>
      <c r="T333" s="68">
        <v>5269.0051100000001</v>
      </c>
      <c r="U333" s="68">
        <v>6505.5261920000003</v>
      </c>
      <c r="V333" s="68">
        <v>6772.6628730000002</v>
      </c>
      <c r="W333" s="68">
        <v>5489.9928460000001</v>
      </c>
      <c r="X333" s="68">
        <v>7751.0496569999996</v>
      </c>
    </row>
    <row r="334" spans="2:24" ht="15.6" customHeight="1">
      <c r="B334" s="65" t="s">
        <v>514</v>
      </c>
      <c r="C334" s="68">
        <v>4.8899999999999997</v>
      </c>
      <c r="D334" s="68">
        <v>1.3850039999999999</v>
      </c>
      <c r="E334" s="68">
        <v>0.73899999999999999</v>
      </c>
      <c r="F334" s="68">
        <v>0.52310000000000001</v>
      </c>
      <c r="G334" s="68">
        <v>2.1223000000000001</v>
      </c>
      <c r="H334" s="68">
        <v>4.1944999999999997</v>
      </c>
      <c r="I334" s="68">
        <v>6.3677000000000001</v>
      </c>
      <c r="J334" s="68">
        <v>1.7692019999999999</v>
      </c>
      <c r="K334" s="68">
        <v>2.082001</v>
      </c>
      <c r="L334" s="68">
        <v>2.460839</v>
      </c>
      <c r="M334" s="68">
        <v>3.4005359999999998</v>
      </c>
      <c r="N334" s="68">
        <v>3.302861</v>
      </c>
      <c r="O334" s="68">
        <v>2.6297649999999999</v>
      </c>
      <c r="P334" s="68">
        <v>3.0803189999999998</v>
      </c>
      <c r="Q334" s="68">
        <v>28.071646999999999</v>
      </c>
      <c r="R334" s="68">
        <v>109.167599</v>
      </c>
      <c r="S334" s="68">
        <v>1.013833</v>
      </c>
      <c r="T334" s="68">
        <v>0.65829700000000002</v>
      </c>
      <c r="U334" s="68">
        <v>0.73871100000000001</v>
      </c>
      <c r="V334" s="68">
        <v>74.986343000000005</v>
      </c>
      <c r="W334" s="68">
        <v>1681.588923</v>
      </c>
      <c r="X334" s="68">
        <v>1920.914039</v>
      </c>
    </row>
    <row r="335" spans="2:24" ht="15.6" customHeight="1">
      <c r="B335" s="65" t="s">
        <v>515</v>
      </c>
      <c r="C335" s="68">
        <v>17.459997999999999</v>
      </c>
      <c r="D335" s="68">
        <v>12.441098999999999</v>
      </c>
      <c r="E335" s="68">
        <v>14.717700000000001</v>
      </c>
      <c r="F335" s="68">
        <v>26.1008</v>
      </c>
      <c r="G335" s="68">
        <v>133.99350000000001</v>
      </c>
      <c r="H335" s="68">
        <v>87.016300000000001</v>
      </c>
      <c r="I335" s="68">
        <v>38.595199000000001</v>
      </c>
      <c r="J335" s="68">
        <v>22.124001</v>
      </c>
      <c r="K335" s="68">
        <v>165.82500099999999</v>
      </c>
      <c r="L335" s="68">
        <v>195.01268400000001</v>
      </c>
      <c r="M335" s="68">
        <v>437.26729699999999</v>
      </c>
      <c r="N335" s="68">
        <v>487.654359</v>
      </c>
      <c r="O335" s="68">
        <v>283.85096800000002</v>
      </c>
      <c r="P335" s="68">
        <v>200.73924199999999</v>
      </c>
      <c r="Q335" s="68">
        <v>398.74019900000002</v>
      </c>
      <c r="R335" s="68">
        <v>337.67958399999998</v>
      </c>
      <c r="S335" s="68">
        <v>786.87570700000003</v>
      </c>
      <c r="T335" s="68">
        <v>660.535707</v>
      </c>
      <c r="U335" s="68">
        <v>172.85602299999999</v>
      </c>
      <c r="V335" s="68">
        <v>291.09222799999998</v>
      </c>
      <c r="W335" s="68">
        <v>84.071341000000004</v>
      </c>
      <c r="X335" s="68">
        <v>87.345893000000004</v>
      </c>
    </row>
    <row r="336" spans="2:24" ht="15.6" customHeight="1">
      <c r="B336" s="65" t="s">
        <v>516</v>
      </c>
      <c r="C336" s="68">
        <v>9.9999000000000005E-2</v>
      </c>
      <c r="D336" s="68">
        <v>0.203101</v>
      </c>
      <c r="E336" s="68">
        <v>1.6299999999999999E-2</v>
      </c>
      <c r="F336" s="68">
        <v>35.035600000000002</v>
      </c>
      <c r="G336" s="68">
        <v>19.883700000000001</v>
      </c>
      <c r="H336" s="68">
        <v>0.61129999999999995</v>
      </c>
      <c r="I336" s="68">
        <v>2.3210000000000002</v>
      </c>
      <c r="J336" s="68">
        <v>0.43759999999999999</v>
      </c>
      <c r="K336" s="68">
        <v>0.36369899999999999</v>
      </c>
      <c r="L336" s="68">
        <v>17.432511999999999</v>
      </c>
      <c r="M336" s="68">
        <v>40.580013999999998</v>
      </c>
      <c r="N336" s="68">
        <v>45.163009000000002</v>
      </c>
      <c r="O336" s="68">
        <v>26.078319</v>
      </c>
      <c r="P336" s="68">
        <v>8.1616280000000003</v>
      </c>
      <c r="Q336" s="68">
        <v>14.159257999999999</v>
      </c>
      <c r="R336" s="68">
        <v>26.649826999999998</v>
      </c>
      <c r="S336" s="68">
        <v>16.913243999999999</v>
      </c>
      <c r="T336" s="68">
        <v>26.119537999999999</v>
      </c>
      <c r="U336" s="68">
        <v>30.008424999999999</v>
      </c>
      <c r="V336" s="68">
        <v>154.58062899999999</v>
      </c>
      <c r="W336" s="68">
        <v>151.251349</v>
      </c>
      <c r="X336" s="68">
        <v>174.21217200000001</v>
      </c>
    </row>
    <row r="337" spans="2:24" ht="15.6" customHeight="1">
      <c r="B337" s="65" t="s">
        <v>517</v>
      </c>
      <c r="C337" s="68">
        <v>45.15</v>
      </c>
      <c r="D337" s="68">
        <v>44.937899999999999</v>
      </c>
      <c r="E337" s="68">
        <v>42.642614000000002</v>
      </c>
      <c r="F337" s="68">
        <v>41.218899999999998</v>
      </c>
      <c r="G337" s="68">
        <v>18.1035</v>
      </c>
      <c r="H337" s="68">
        <v>26.003299999999999</v>
      </c>
      <c r="I337" s="68">
        <v>45.112999000000002</v>
      </c>
      <c r="J337" s="68">
        <v>58.485399999999998</v>
      </c>
      <c r="K337" s="68">
        <v>86.317999</v>
      </c>
      <c r="L337" s="68">
        <v>46.122701999999997</v>
      </c>
      <c r="M337" s="68">
        <v>89.849981999999997</v>
      </c>
      <c r="N337" s="68">
        <v>101.48163599999999</v>
      </c>
      <c r="O337" s="68">
        <v>76.927199999999999</v>
      </c>
      <c r="P337" s="68">
        <v>61.772663999999999</v>
      </c>
      <c r="Q337" s="68">
        <v>61.607281</v>
      </c>
      <c r="R337" s="68">
        <v>76.871678000000003</v>
      </c>
      <c r="S337" s="68">
        <v>55.769058999999999</v>
      </c>
      <c r="T337" s="68">
        <v>67.661071000000007</v>
      </c>
      <c r="U337" s="68">
        <v>85.935956000000004</v>
      </c>
      <c r="V337" s="68">
        <v>68.093303000000006</v>
      </c>
      <c r="W337" s="68">
        <v>57.274788000000001</v>
      </c>
      <c r="X337" s="68">
        <v>78.274735000000007</v>
      </c>
    </row>
    <row r="338" spans="2:24" ht="15.6" customHeight="1">
      <c r="B338" s="65" t="s">
        <v>518</v>
      </c>
      <c r="C338" s="68">
        <v>14.54</v>
      </c>
      <c r="D338" s="68">
        <v>16.860800999999999</v>
      </c>
      <c r="E338" s="68">
        <v>11.082711</v>
      </c>
      <c r="F338" s="68">
        <v>9.0513999999999992</v>
      </c>
      <c r="G338" s="68">
        <v>17.329499999999999</v>
      </c>
      <c r="H338" s="68">
        <v>24.591200000000001</v>
      </c>
      <c r="I338" s="68">
        <v>40.395701000000003</v>
      </c>
      <c r="J338" s="68">
        <v>56.739199999999997</v>
      </c>
      <c r="K338" s="68">
        <v>42.218401</v>
      </c>
      <c r="L338" s="68">
        <v>14.443898000000001</v>
      </c>
      <c r="M338" s="68">
        <v>24.895343</v>
      </c>
      <c r="N338" s="68">
        <v>34.223202999999998</v>
      </c>
      <c r="O338" s="68">
        <v>38.263373999999999</v>
      </c>
      <c r="P338" s="68">
        <v>51.506247000000002</v>
      </c>
      <c r="Q338" s="68">
        <v>51.412483000000002</v>
      </c>
      <c r="R338" s="68">
        <v>43.401133999999999</v>
      </c>
      <c r="S338" s="68">
        <v>33.579287999999998</v>
      </c>
      <c r="T338" s="68">
        <v>43.299934999999998</v>
      </c>
      <c r="U338" s="68">
        <v>54.078082999999999</v>
      </c>
      <c r="V338" s="68">
        <v>45.298765000000003</v>
      </c>
      <c r="W338" s="68">
        <v>19.403428000000002</v>
      </c>
      <c r="X338" s="68">
        <v>33.273781</v>
      </c>
    </row>
    <row r="339" spans="2:24" ht="15.6" customHeight="1">
      <c r="B339" s="65" t="s">
        <v>519</v>
      </c>
      <c r="C339" s="68" t="s">
        <v>301</v>
      </c>
      <c r="D339" s="68">
        <v>1.35E-2</v>
      </c>
      <c r="E339" s="68">
        <v>1.04E-2</v>
      </c>
      <c r="F339" s="68">
        <v>7.7999999999999996E-3</v>
      </c>
      <c r="G339" s="68">
        <v>1.6199999999999999E-2</v>
      </c>
      <c r="H339" s="68">
        <v>0.20810000000000001</v>
      </c>
      <c r="I339" s="68">
        <v>0.15340000000000001</v>
      </c>
      <c r="J339" s="68">
        <v>4.0500000000000001E-2</v>
      </c>
      <c r="K339" s="68">
        <v>5.1804000000000003E-2</v>
      </c>
      <c r="L339" s="68">
        <v>9.3995999999999996E-2</v>
      </c>
      <c r="M339" s="68" t="s">
        <v>301</v>
      </c>
      <c r="N339" s="68" t="s">
        <v>301</v>
      </c>
      <c r="O339" s="68" t="s">
        <v>301</v>
      </c>
      <c r="P339" s="68" t="s">
        <v>301</v>
      </c>
      <c r="Q339" s="68" t="s">
        <v>301</v>
      </c>
      <c r="R339" s="68" t="s">
        <v>301</v>
      </c>
      <c r="S339" s="68" t="s">
        <v>301</v>
      </c>
      <c r="T339" s="68">
        <v>26.215958000000001</v>
      </c>
      <c r="U339" s="68">
        <v>25.471474000000001</v>
      </c>
      <c r="V339" s="68">
        <v>11.112906000000001</v>
      </c>
      <c r="W339" s="68">
        <v>29.834980000000002</v>
      </c>
      <c r="X339" s="68">
        <v>40.996586999999998</v>
      </c>
    </row>
    <row r="340" spans="2:24" ht="15.6" customHeight="1">
      <c r="B340" s="65" t="s">
        <v>520</v>
      </c>
      <c r="C340" s="68">
        <v>12.240000999999999</v>
      </c>
      <c r="D340" s="68">
        <v>36.116098999999998</v>
      </c>
      <c r="E340" s="68">
        <v>18.591830999999999</v>
      </c>
      <c r="F340" s="68">
        <v>7.4718999999999998</v>
      </c>
      <c r="G340" s="68">
        <v>7.7508999999999997</v>
      </c>
      <c r="H340" s="68">
        <v>65.100499999999997</v>
      </c>
      <c r="I340" s="68">
        <v>21.385801000000001</v>
      </c>
      <c r="J340" s="68">
        <v>41.521299999999997</v>
      </c>
      <c r="K340" s="68">
        <v>29.891998999999998</v>
      </c>
      <c r="L340" s="68">
        <v>8.9990830000000006</v>
      </c>
      <c r="M340" s="68">
        <v>16.025534</v>
      </c>
      <c r="N340" s="68">
        <v>18.728788999999999</v>
      </c>
      <c r="O340" s="68">
        <v>17.856503</v>
      </c>
      <c r="P340" s="68">
        <v>13.023818</v>
      </c>
      <c r="Q340" s="68">
        <v>13.496464</v>
      </c>
      <c r="R340" s="68">
        <v>66.571875000000006</v>
      </c>
      <c r="S340" s="68">
        <v>8.4704180000000004</v>
      </c>
      <c r="T340" s="68">
        <v>11.617794</v>
      </c>
      <c r="U340" s="68">
        <v>21.200430999999998</v>
      </c>
      <c r="V340" s="68">
        <v>27.814983999999999</v>
      </c>
      <c r="W340" s="68">
        <v>21.421408</v>
      </c>
      <c r="X340" s="68">
        <v>32.917167999999997</v>
      </c>
    </row>
    <row r="341" spans="2:24" ht="15.6" customHeight="1">
      <c r="B341" s="65" t="s">
        <v>521</v>
      </c>
      <c r="C341" s="68">
        <v>8.1099979999999992</v>
      </c>
      <c r="D341" s="68">
        <v>15.715301</v>
      </c>
      <c r="E341" s="68">
        <v>6.9637440000000002</v>
      </c>
      <c r="F341" s="68">
        <v>8.5092999999999996</v>
      </c>
      <c r="G341" s="68">
        <v>33.457099999999997</v>
      </c>
      <c r="H341" s="68">
        <v>5.7840999999999996</v>
      </c>
      <c r="I341" s="68">
        <v>7.1132</v>
      </c>
      <c r="J341" s="68">
        <v>15.088499000000001</v>
      </c>
      <c r="K341" s="68">
        <v>27.588999999999999</v>
      </c>
      <c r="L341" s="68">
        <v>3.0746850000000001</v>
      </c>
      <c r="M341" s="68">
        <v>9.1280789999999996</v>
      </c>
      <c r="N341" s="68">
        <v>6.7265889999999997</v>
      </c>
      <c r="O341" s="68">
        <v>8.7266370000000002</v>
      </c>
      <c r="P341" s="68">
        <v>10.534323000000001</v>
      </c>
      <c r="Q341" s="68">
        <v>24.451163999999999</v>
      </c>
      <c r="R341" s="68">
        <v>20.315266000000001</v>
      </c>
      <c r="S341" s="68">
        <v>14.031746999999999</v>
      </c>
      <c r="T341" s="68">
        <v>14.816468</v>
      </c>
      <c r="U341" s="68">
        <v>26.468489000000002</v>
      </c>
      <c r="V341" s="68">
        <v>15.517044</v>
      </c>
      <c r="W341" s="68">
        <v>9.6287109999999991</v>
      </c>
      <c r="X341" s="68">
        <v>14.359249</v>
      </c>
    </row>
    <row r="342" spans="2:24" ht="15.6" customHeight="1">
      <c r="B342" s="65" t="s">
        <v>522</v>
      </c>
      <c r="C342" s="68">
        <v>130.24</v>
      </c>
      <c r="D342" s="68">
        <v>193.107899</v>
      </c>
      <c r="E342" s="68">
        <v>148.01473899999999</v>
      </c>
      <c r="F342" s="68">
        <v>142.93979999999999</v>
      </c>
      <c r="G342" s="68">
        <v>152.87979999999999</v>
      </c>
      <c r="H342" s="68">
        <v>150.0454</v>
      </c>
      <c r="I342" s="68">
        <v>119.03149999999999</v>
      </c>
      <c r="J342" s="68">
        <v>99.869399999999999</v>
      </c>
      <c r="K342" s="68">
        <v>114.23260000000001</v>
      </c>
      <c r="L342" s="68">
        <v>24.511676999999999</v>
      </c>
      <c r="M342" s="68">
        <v>18.268886999999999</v>
      </c>
      <c r="N342" s="68">
        <v>14.110099</v>
      </c>
      <c r="O342" s="68">
        <v>21.799896</v>
      </c>
      <c r="P342" s="68">
        <v>3.8980700000000001</v>
      </c>
      <c r="Q342" s="68">
        <v>15.362842000000001</v>
      </c>
      <c r="R342" s="68">
        <v>18.732346</v>
      </c>
      <c r="S342" s="68">
        <v>10.461515</v>
      </c>
      <c r="T342" s="68">
        <v>8.2991150000000005</v>
      </c>
      <c r="U342" s="68">
        <v>7.6033340000000003</v>
      </c>
      <c r="V342" s="68">
        <v>25.997484</v>
      </c>
      <c r="W342" s="68">
        <v>10.824294999999999</v>
      </c>
      <c r="X342" s="68">
        <v>13.533034000000001</v>
      </c>
    </row>
    <row r="344" spans="2:24" ht="15.6" customHeight="1">
      <c r="B344" s="65" t="s">
        <v>523</v>
      </c>
      <c r="C344" s="68">
        <v>614.46399099999996</v>
      </c>
      <c r="D344" s="68">
        <v>637.58608600000002</v>
      </c>
      <c r="E344" s="68">
        <v>673.34268399999996</v>
      </c>
      <c r="F344" s="68">
        <v>801.39149999999995</v>
      </c>
      <c r="G344" s="68">
        <v>1011.3422</v>
      </c>
      <c r="H344" s="68">
        <v>1160.2972</v>
      </c>
      <c r="I344" s="68">
        <v>1434.8949930000001</v>
      </c>
      <c r="J344" s="68">
        <v>2059.238895</v>
      </c>
      <c r="K344" s="68">
        <v>3244.2704090000002</v>
      </c>
      <c r="L344" s="68">
        <v>2952.4247970000001</v>
      </c>
      <c r="M344" s="68">
        <v>4774.8500160000003</v>
      </c>
      <c r="N344" s="68">
        <v>8896.3036740000007</v>
      </c>
      <c r="O344" s="68">
        <v>9343.3786130000008</v>
      </c>
      <c r="P344" s="68">
        <v>6398.108612</v>
      </c>
      <c r="Q344" s="68">
        <v>5162.2614519999997</v>
      </c>
      <c r="R344" s="68">
        <v>3817.537934</v>
      </c>
      <c r="S344" s="68">
        <v>3350.1737499999999</v>
      </c>
      <c r="T344" s="68">
        <v>4335.1045000000004</v>
      </c>
      <c r="U344" s="68">
        <v>5874.401143</v>
      </c>
      <c r="V344" s="68">
        <v>6137.7104859999999</v>
      </c>
      <c r="W344" s="68">
        <v>5306.6945679999999</v>
      </c>
      <c r="X344" s="68">
        <v>6545.1016680000002</v>
      </c>
    </row>
    <row r="345" spans="2:24" ht="15.6" customHeight="1">
      <c r="B345" s="65" t="s">
        <v>513</v>
      </c>
      <c r="C345" s="68">
        <v>109.52000099999999</v>
      </c>
      <c r="D345" s="68">
        <v>136.154</v>
      </c>
      <c r="E345" s="68">
        <v>158.743584</v>
      </c>
      <c r="F345" s="68">
        <v>172.3518</v>
      </c>
      <c r="G345" s="68">
        <v>238.1728</v>
      </c>
      <c r="H345" s="68">
        <v>317.85090000000002</v>
      </c>
      <c r="I345" s="68">
        <v>364.98969899999997</v>
      </c>
      <c r="J345" s="68">
        <v>568.93859999999995</v>
      </c>
      <c r="K345" s="68">
        <v>898.73239899999999</v>
      </c>
      <c r="L345" s="68">
        <v>1220.998656</v>
      </c>
      <c r="M345" s="68">
        <v>1617.94757</v>
      </c>
      <c r="N345" s="68">
        <v>2846.499037</v>
      </c>
      <c r="O345" s="68">
        <v>2429.4699900000001</v>
      </c>
      <c r="P345" s="68">
        <v>1785.7854620000001</v>
      </c>
      <c r="Q345" s="68">
        <v>1699.4601950000001</v>
      </c>
      <c r="R345" s="68">
        <v>1360.7065110000001</v>
      </c>
      <c r="S345" s="68">
        <v>1040.232837</v>
      </c>
      <c r="T345" s="68">
        <v>1412.625401</v>
      </c>
      <c r="U345" s="68">
        <v>1968.8336389999999</v>
      </c>
      <c r="V345" s="68">
        <v>2036.8050659999999</v>
      </c>
      <c r="W345" s="68">
        <v>1892.787648</v>
      </c>
      <c r="X345" s="68">
        <v>2415.5250169999999</v>
      </c>
    </row>
    <row r="346" spans="2:24" ht="15.6" customHeight="1">
      <c r="B346" s="65" t="s">
        <v>524</v>
      </c>
      <c r="C346" s="68">
        <v>206.22999799999999</v>
      </c>
      <c r="D346" s="68">
        <v>225.95529999999999</v>
      </c>
      <c r="E346" s="68">
        <v>259.812499</v>
      </c>
      <c r="F346" s="68">
        <v>265.3877</v>
      </c>
      <c r="G346" s="68">
        <v>336.55149999999998</v>
      </c>
      <c r="H346" s="68">
        <v>400.01979999999998</v>
      </c>
      <c r="I346" s="68">
        <v>547.797999</v>
      </c>
      <c r="J346" s="68">
        <v>745.04639999999995</v>
      </c>
      <c r="K346" s="68">
        <v>1242.2751989999999</v>
      </c>
      <c r="L346" s="68">
        <v>555.49893999999995</v>
      </c>
      <c r="M346" s="68">
        <v>1361.8511820000001</v>
      </c>
      <c r="N346" s="68">
        <v>2626.9992139999999</v>
      </c>
      <c r="O346" s="68">
        <v>2624.2701950000001</v>
      </c>
      <c r="P346" s="68">
        <v>1561.8522290000001</v>
      </c>
      <c r="Q346" s="68">
        <v>1535.4005460000001</v>
      </c>
      <c r="R346" s="68">
        <v>1020.705507</v>
      </c>
      <c r="S346" s="68">
        <v>861.885671</v>
      </c>
      <c r="T346" s="68">
        <v>1217.26136</v>
      </c>
      <c r="U346" s="68">
        <v>1710.347309</v>
      </c>
      <c r="V346" s="68">
        <v>1729.8637060000001</v>
      </c>
      <c r="W346" s="68">
        <v>1399.9622509999999</v>
      </c>
      <c r="X346" s="68">
        <v>1673.516521</v>
      </c>
    </row>
    <row r="347" spans="2:24" ht="15.6" customHeight="1">
      <c r="B347" s="65" t="s">
        <v>525</v>
      </c>
      <c r="C347" s="68">
        <v>73.320002000000002</v>
      </c>
      <c r="D347" s="68">
        <v>55.985201000000004</v>
      </c>
      <c r="E347" s="68">
        <v>31.012899999999998</v>
      </c>
      <c r="F347" s="68">
        <v>63.416400000000003</v>
      </c>
      <c r="G347" s="68">
        <v>74.479900000000001</v>
      </c>
      <c r="H347" s="68">
        <v>82.191599999999994</v>
      </c>
      <c r="I347" s="68">
        <v>97.596599999999995</v>
      </c>
      <c r="J347" s="68">
        <v>140.21769900000001</v>
      </c>
      <c r="K347" s="68">
        <v>238.52670000000001</v>
      </c>
      <c r="L347" s="68">
        <v>364.866422</v>
      </c>
      <c r="M347" s="68">
        <v>493.780325</v>
      </c>
      <c r="N347" s="68">
        <v>844.11992099999998</v>
      </c>
      <c r="O347" s="68">
        <v>720.60587999999996</v>
      </c>
      <c r="P347" s="68">
        <v>444.20183100000003</v>
      </c>
      <c r="Q347" s="68">
        <v>367.459159</v>
      </c>
      <c r="R347" s="68">
        <v>274.63822900000002</v>
      </c>
      <c r="S347" s="68">
        <v>330.60839199999998</v>
      </c>
      <c r="T347" s="68">
        <v>363.15069199999999</v>
      </c>
      <c r="U347" s="68">
        <v>561.04229299999997</v>
      </c>
      <c r="V347" s="68">
        <v>585.47727599999996</v>
      </c>
      <c r="W347" s="68">
        <v>406.71282500000001</v>
      </c>
      <c r="X347" s="68">
        <v>510.372322</v>
      </c>
    </row>
    <row r="348" spans="2:24" ht="15.6" customHeight="1">
      <c r="B348" s="65" t="s">
        <v>526</v>
      </c>
      <c r="C348" s="68">
        <v>55.570000999999998</v>
      </c>
      <c r="D348" s="68">
        <v>58.286301000000002</v>
      </c>
      <c r="E348" s="68">
        <v>58.699800000000003</v>
      </c>
      <c r="F348" s="68">
        <v>67.652500000000003</v>
      </c>
      <c r="G348" s="68">
        <v>60.936700000000002</v>
      </c>
      <c r="H348" s="68">
        <v>61.203499999999998</v>
      </c>
      <c r="I348" s="68">
        <v>82.511399999999995</v>
      </c>
      <c r="J348" s="68">
        <v>119.580696</v>
      </c>
      <c r="K348" s="68">
        <v>194.81840399999999</v>
      </c>
      <c r="L348" s="68">
        <v>155.10219599999999</v>
      </c>
      <c r="M348" s="68">
        <v>71.437897000000007</v>
      </c>
      <c r="N348" s="68">
        <v>150.104747</v>
      </c>
      <c r="O348" s="68">
        <v>315.39890500000001</v>
      </c>
      <c r="P348" s="68">
        <v>507.35964799999999</v>
      </c>
      <c r="Q348" s="68">
        <v>350.60490900000002</v>
      </c>
      <c r="R348" s="68">
        <v>258.69662899999997</v>
      </c>
      <c r="S348" s="68">
        <v>197.88896199999999</v>
      </c>
      <c r="T348" s="68">
        <v>197.43940499999999</v>
      </c>
      <c r="U348" s="68">
        <v>262.18281300000001</v>
      </c>
      <c r="V348" s="68">
        <v>267.014205</v>
      </c>
      <c r="W348" s="68">
        <v>235.710263</v>
      </c>
      <c r="X348" s="68">
        <v>294.22420099999999</v>
      </c>
    </row>
    <row r="349" spans="2:24" ht="15.6" customHeight="1">
      <c r="B349" s="65" t="s">
        <v>527</v>
      </c>
      <c r="C349" s="68">
        <v>28.41</v>
      </c>
      <c r="D349" s="68">
        <v>14.869899999999999</v>
      </c>
      <c r="E349" s="68">
        <v>17.451179</v>
      </c>
      <c r="F349" s="68">
        <v>23.537600000000001</v>
      </c>
      <c r="G349" s="68">
        <v>46.851500000000001</v>
      </c>
      <c r="H349" s="68">
        <v>36.043700000000001</v>
      </c>
      <c r="I349" s="68">
        <v>43.557099999999998</v>
      </c>
      <c r="J349" s="68">
        <v>55.746099999999998</v>
      </c>
      <c r="K349" s="68">
        <v>84.117300999999998</v>
      </c>
      <c r="L349" s="68">
        <v>123.90796400000001</v>
      </c>
      <c r="M349" s="68">
        <v>353.204049</v>
      </c>
      <c r="N349" s="68">
        <v>896.33686599999999</v>
      </c>
      <c r="O349" s="68">
        <v>1611.66355</v>
      </c>
      <c r="P349" s="68">
        <v>512.69869100000005</v>
      </c>
      <c r="Q349" s="68">
        <v>217.023653</v>
      </c>
      <c r="R349" s="68">
        <v>116.37074800000001</v>
      </c>
      <c r="S349" s="68">
        <v>139.37741700000001</v>
      </c>
      <c r="T349" s="68">
        <v>208.56341800000001</v>
      </c>
      <c r="U349" s="68">
        <v>211.54741999999999</v>
      </c>
      <c r="V349" s="68">
        <v>289.62680499999999</v>
      </c>
      <c r="W349" s="68">
        <v>245.40161000000001</v>
      </c>
      <c r="X349" s="68">
        <v>297.12017100000003</v>
      </c>
    </row>
    <row r="350" spans="2:24" ht="15.6" customHeight="1">
      <c r="B350" s="65" t="s">
        <v>528</v>
      </c>
      <c r="C350" s="68">
        <v>29.730001000000001</v>
      </c>
      <c r="D350" s="68">
        <v>30.305401</v>
      </c>
      <c r="E350" s="68">
        <v>32.406722000000002</v>
      </c>
      <c r="F350" s="68">
        <v>38.027200000000001</v>
      </c>
      <c r="G350" s="68">
        <v>33.476300000000002</v>
      </c>
      <c r="H350" s="68">
        <v>33.357100000000003</v>
      </c>
      <c r="I350" s="68">
        <v>42.988899000000004</v>
      </c>
      <c r="J350" s="68">
        <v>76.473099000000005</v>
      </c>
      <c r="K350" s="68">
        <v>92.607101</v>
      </c>
      <c r="L350" s="68">
        <v>46.163162999999997</v>
      </c>
      <c r="M350" s="68">
        <v>101.17648800000001</v>
      </c>
      <c r="N350" s="68">
        <v>189.52811199999999</v>
      </c>
      <c r="O350" s="68">
        <v>196.16234399999999</v>
      </c>
      <c r="P350" s="68">
        <v>252.179205</v>
      </c>
      <c r="Q350" s="68">
        <v>155.97967700000001</v>
      </c>
      <c r="R350" s="68">
        <v>124.428014</v>
      </c>
      <c r="S350" s="68">
        <v>120.024449</v>
      </c>
      <c r="T350" s="68">
        <v>128.35045199999999</v>
      </c>
      <c r="U350" s="68">
        <v>168.737053</v>
      </c>
      <c r="V350" s="68">
        <v>188.80701500000001</v>
      </c>
      <c r="W350" s="68">
        <v>184.63332800000001</v>
      </c>
      <c r="X350" s="68">
        <v>229.389612</v>
      </c>
    </row>
    <row r="351" spans="2:24" ht="15.6" customHeight="1">
      <c r="B351" s="65" t="s">
        <v>529</v>
      </c>
      <c r="C351" s="68">
        <v>4.800001</v>
      </c>
      <c r="D351" s="68">
        <v>5.2701010000000004</v>
      </c>
      <c r="E351" s="68">
        <v>6.7447970000000002</v>
      </c>
      <c r="F351" s="68">
        <v>8.0489999999999995</v>
      </c>
      <c r="G351" s="68">
        <v>8.4625000000000004</v>
      </c>
      <c r="H351" s="68">
        <v>9.2949000000000002</v>
      </c>
      <c r="I351" s="68">
        <v>12.630799</v>
      </c>
      <c r="J351" s="68">
        <v>24.2761</v>
      </c>
      <c r="K351" s="68">
        <v>32.621198999999997</v>
      </c>
      <c r="L351" s="68">
        <v>23.388641</v>
      </c>
      <c r="M351" s="68">
        <v>42.655540999999999</v>
      </c>
      <c r="N351" s="68">
        <v>69.455231999999995</v>
      </c>
      <c r="O351" s="68">
        <v>62.285865000000001</v>
      </c>
      <c r="P351" s="68">
        <v>63.751390999999998</v>
      </c>
      <c r="Q351" s="68">
        <v>45.128743999999998</v>
      </c>
      <c r="R351" s="68">
        <v>39.755187999999997</v>
      </c>
      <c r="S351" s="68">
        <v>40.754446999999999</v>
      </c>
      <c r="T351" s="68">
        <v>48.349997000000002</v>
      </c>
      <c r="U351" s="68">
        <v>58.027065</v>
      </c>
      <c r="V351" s="68">
        <v>64.450569999999999</v>
      </c>
      <c r="W351" s="68">
        <v>56.646287999999998</v>
      </c>
      <c r="X351" s="68">
        <v>59.787711999999999</v>
      </c>
    </row>
    <row r="352" spans="2:24" ht="15.6" customHeight="1">
      <c r="B352" s="65" t="s">
        <v>530</v>
      </c>
      <c r="C352" s="68">
        <v>1.550001</v>
      </c>
      <c r="D352" s="68">
        <v>2.4788000000000001</v>
      </c>
      <c r="E352" s="68">
        <v>1.4419</v>
      </c>
      <c r="F352" s="68">
        <v>1.728</v>
      </c>
      <c r="G352" s="68">
        <v>2.2143000000000002</v>
      </c>
      <c r="H352" s="68">
        <v>2.1815000000000002</v>
      </c>
      <c r="I352" s="68">
        <v>2.961598</v>
      </c>
      <c r="J352" s="68">
        <v>6.3236999999999997</v>
      </c>
      <c r="K352" s="68">
        <v>9.6270989999999994</v>
      </c>
      <c r="L352" s="68">
        <v>32.655901</v>
      </c>
      <c r="M352" s="68">
        <v>80.423648</v>
      </c>
      <c r="N352" s="68">
        <v>136.48198199999999</v>
      </c>
      <c r="O352" s="68">
        <v>102.956643</v>
      </c>
      <c r="P352" s="68">
        <v>22.304469999999998</v>
      </c>
      <c r="Q352" s="68">
        <v>24.405923000000001</v>
      </c>
      <c r="R352" s="68">
        <v>29.132939</v>
      </c>
      <c r="S352" s="68">
        <v>40.139186000000002</v>
      </c>
      <c r="T352" s="68">
        <v>39.798763000000001</v>
      </c>
      <c r="U352" s="68">
        <v>48.950996000000004</v>
      </c>
      <c r="V352" s="68">
        <v>56.968654999999998</v>
      </c>
      <c r="W352" s="68">
        <v>56.052328000000003</v>
      </c>
      <c r="X352" s="68">
        <v>72.759361999999996</v>
      </c>
    </row>
    <row r="353" spans="2:24" ht="15.6" customHeight="1">
      <c r="B353" s="65" t="s">
        <v>531</v>
      </c>
      <c r="C353" s="68">
        <v>2.4199989999999998</v>
      </c>
      <c r="D353" s="68">
        <v>2.7942</v>
      </c>
      <c r="E353" s="68">
        <v>1.8469</v>
      </c>
      <c r="F353" s="68">
        <v>4.6814</v>
      </c>
      <c r="G353" s="68">
        <v>5.4969999999999999</v>
      </c>
      <c r="H353" s="68">
        <v>6.6856</v>
      </c>
      <c r="I353" s="68">
        <v>9.7521000000000004</v>
      </c>
      <c r="J353" s="68">
        <v>19.808603999999999</v>
      </c>
      <c r="K353" s="68">
        <v>26.104800000000001</v>
      </c>
      <c r="L353" s="68">
        <v>19.341804</v>
      </c>
      <c r="M353" s="68">
        <v>12.226865999999999</v>
      </c>
      <c r="N353" s="68">
        <v>25.690989999999999</v>
      </c>
      <c r="O353" s="68">
        <v>53.98171</v>
      </c>
      <c r="P353" s="68">
        <v>87.972875000000002</v>
      </c>
      <c r="Q353" s="68">
        <v>62.442253999999998</v>
      </c>
      <c r="R353" s="68">
        <v>38.770904999999999</v>
      </c>
      <c r="S353" s="68">
        <v>41.075583000000002</v>
      </c>
      <c r="T353" s="68">
        <v>39.981301999999999</v>
      </c>
      <c r="U353" s="68">
        <v>50.271523000000002</v>
      </c>
      <c r="V353" s="68">
        <v>52.505004999999997</v>
      </c>
      <c r="W353" s="68">
        <v>50.087913</v>
      </c>
      <c r="X353" s="68">
        <v>64.971357999999995</v>
      </c>
    </row>
    <row r="354" spans="2:24" ht="15.6" customHeight="1">
      <c r="B354" s="65" t="s">
        <v>532</v>
      </c>
      <c r="C354" s="68">
        <v>1.28</v>
      </c>
      <c r="D354" s="68">
        <v>1.3763000000000001</v>
      </c>
      <c r="E354" s="68">
        <v>10.734591999999999</v>
      </c>
      <c r="F354" s="68">
        <v>19.635000000000002</v>
      </c>
      <c r="G354" s="68">
        <v>15.5221</v>
      </c>
      <c r="H354" s="68">
        <v>13.1158</v>
      </c>
      <c r="I354" s="68">
        <v>17.528500999999999</v>
      </c>
      <c r="J354" s="68">
        <v>18.550999999999998</v>
      </c>
      <c r="K354" s="68">
        <v>17.721298000000001</v>
      </c>
      <c r="L354" s="68">
        <v>9.9927069999999993</v>
      </c>
      <c r="M354" s="68">
        <v>28.994399000000001</v>
      </c>
      <c r="N354" s="68">
        <v>65.696352000000005</v>
      </c>
      <c r="O354" s="68">
        <v>62.683112000000001</v>
      </c>
      <c r="P354" s="68">
        <v>50.387089000000003</v>
      </c>
      <c r="Q354" s="68">
        <v>14.663843</v>
      </c>
      <c r="R354" s="68">
        <v>11.790134999999999</v>
      </c>
      <c r="S354" s="68">
        <v>21.947126000000001</v>
      </c>
      <c r="T354" s="68">
        <v>36.550345999999998</v>
      </c>
      <c r="U354" s="68">
        <v>49.912891000000002</v>
      </c>
      <c r="V354" s="68">
        <v>57.069470000000003</v>
      </c>
      <c r="W354" s="68">
        <v>44.88711</v>
      </c>
      <c r="X354" s="68">
        <v>62.612608000000002</v>
      </c>
    </row>
    <row r="356" spans="2:24" ht="15.6" customHeight="1">
      <c r="B356" s="67" t="s">
        <v>533</v>
      </c>
      <c r="C356" s="66"/>
      <c r="D356" s="66"/>
      <c r="E356" s="66"/>
      <c r="F356" s="66"/>
      <c r="G356" s="66"/>
      <c r="H356" s="66"/>
      <c r="I356" s="66"/>
      <c r="J356" s="66"/>
      <c r="K356" s="66"/>
      <c r="L356" s="66"/>
      <c r="M356" s="66"/>
      <c r="N356" s="66"/>
      <c r="O356" s="66"/>
      <c r="P356" s="66"/>
      <c r="Q356" s="66"/>
      <c r="R356" s="66"/>
      <c r="S356" s="66"/>
      <c r="T356" s="66"/>
      <c r="U356" s="66"/>
      <c r="V356" s="66"/>
      <c r="W356" s="66"/>
      <c r="X356" s="66"/>
    </row>
    <row r="357" spans="2:24" ht="15.6" customHeight="1">
      <c r="B357" s="65" t="s">
        <v>534</v>
      </c>
      <c r="C357" s="68">
        <v>-69.867709779999998</v>
      </c>
      <c r="D357" s="68">
        <v>-61.7</v>
      </c>
      <c r="E357" s="68">
        <v>-105.15890570000001</v>
      </c>
      <c r="F357" s="68">
        <v>-98.66908832</v>
      </c>
      <c r="G357" s="68">
        <v>63.004360640000002</v>
      </c>
      <c r="H357" s="68">
        <v>87.510299509999996</v>
      </c>
      <c r="I357" s="68">
        <v>372.1555965</v>
      </c>
      <c r="J357" s="68">
        <v>171.78733560000001</v>
      </c>
      <c r="K357" s="68">
        <v>-690.11344159999999</v>
      </c>
      <c r="L357" s="68">
        <v>-341.78322420000001</v>
      </c>
      <c r="M357" s="68">
        <v>-885.47213650000003</v>
      </c>
      <c r="N357" s="68">
        <v>-4512.1807339999996</v>
      </c>
      <c r="O357" s="68">
        <v>-5380.6974819999996</v>
      </c>
      <c r="P357" s="68">
        <v>-4731.8425980000002</v>
      </c>
      <c r="Q357" s="68">
        <v>-1934.3419899999999</v>
      </c>
      <c r="R357" s="68">
        <v>-948.45540300000005</v>
      </c>
      <c r="S357" s="68">
        <v>-699.67101119999995</v>
      </c>
      <c r="T357" s="68">
        <v>-1155.443732</v>
      </c>
      <c r="U357" s="68">
        <v>-2206.7679149999999</v>
      </c>
      <c r="V357" s="68">
        <v>-2161.686815</v>
      </c>
      <c r="W357" s="68">
        <v>-674.61194279999995</v>
      </c>
      <c r="X357" s="68">
        <v>-1959.038957</v>
      </c>
    </row>
    <row r="358" spans="2:24" ht="15.6" customHeight="1">
      <c r="B358" s="65" t="s">
        <v>535</v>
      </c>
      <c r="C358" s="68">
        <v>-72.526865189999995</v>
      </c>
      <c r="D358" s="68">
        <v>-100.6283881</v>
      </c>
      <c r="E358" s="68">
        <v>-156.33177900000001</v>
      </c>
      <c r="F358" s="68">
        <v>-119.5</v>
      </c>
      <c r="G358" s="68">
        <v>-99.224239999999995</v>
      </c>
      <c r="H358" s="68">
        <v>-99.501098870000007</v>
      </c>
      <c r="I358" s="68">
        <v>136.1855492</v>
      </c>
      <c r="J358" s="68">
        <v>-52.420071839999999</v>
      </c>
      <c r="K358" s="68">
        <v>-629.46679070000005</v>
      </c>
      <c r="L358" s="68">
        <v>-178.19567040000001</v>
      </c>
      <c r="M358" s="68">
        <v>-172.01252629999999</v>
      </c>
      <c r="N358" s="68">
        <v>-2669.155303</v>
      </c>
      <c r="O358" s="68">
        <v>-3029.8076339999998</v>
      </c>
      <c r="P358" s="68">
        <v>-2608.102226</v>
      </c>
      <c r="Q358" s="68">
        <v>177.71124549999999</v>
      </c>
      <c r="R358" s="68">
        <v>562.60364649999997</v>
      </c>
      <c r="S358" s="68">
        <v>1337.783551</v>
      </c>
      <c r="T358" s="68">
        <v>1493.670269</v>
      </c>
      <c r="U358" s="68">
        <v>675.50953070000003</v>
      </c>
      <c r="V358" s="68">
        <v>1158.112302</v>
      </c>
      <c r="W358" s="68">
        <v>1755.558634</v>
      </c>
      <c r="X358" s="68">
        <v>1302.1062930000001</v>
      </c>
    </row>
    <row r="359" spans="2:24" ht="15.6" customHeight="1">
      <c r="B359" s="65" t="s">
        <v>536</v>
      </c>
      <c r="C359" s="68">
        <v>535.83138480000002</v>
      </c>
      <c r="D359" s="68">
        <v>523.15814790000002</v>
      </c>
      <c r="E359" s="68">
        <v>523.94472099999996</v>
      </c>
      <c r="F359" s="68">
        <v>627.29999999999995</v>
      </c>
      <c r="G359" s="68">
        <v>872.06</v>
      </c>
      <c r="H359" s="68">
        <v>1066.1006110000001</v>
      </c>
      <c r="I359" s="68">
        <v>1543.8828000000001</v>
      </c>
      <c r="J359" s="68">
        <v>1950.6824320000001</v>
      </c>
      <c r="K359" s="68">
        <v>2508.571363</v>
      </c>
      <c r="L359" s="68">
        <v>1880.8667909999999</v>
      </c>
      <c r="M359" s="68">
        <v>2907.879727</v>
      </c>
      <c r="N359" s="68">
        <v>4055.9980110000001</v>
      </c>
      <c r="O359" s="68">
        <v>3800.449204</v>
      </c>
      <c r="P359" s="68">
        <v>3789.3697240000001</v>
      </c>
      <c r="Q359" s="68">
        <v>5470.8464910000002</v>
      </c>
      <c r="R359" s="68">
        <v>4446.4017819999999</v>
      </c>
      <c r="S359" s="68">
        <v>4803.9765360000001</v>
      </c>
      <c r="T359" s="68">
        <v>5834.3087560000004</v>
      </c>
      <c r="U359" s="68">
        <v>6556.5430740000002</v>
      </c>
      <c r="V359" s="68">
        <v>7182.8450389999998</v>
      </c>
      <c r="W359" s="68">
        <v>6990.6630569999998</v>
      </c>
      <c r="X359" s="68">
        <v>8246.9594570000008</v>
      </c>
    </row>
    <row r="360" spans="2:24" ht="15.6" customHeight="1">
      <c r="B360" s="65" t="s">
        <v>537</v>
      </c>
      <c r="C360" s="68">
        <v>608.35825</v>
      </c>
      <c r="D360" s="68">
        <v>623.78653599999996</v>
      </c>
      <c r="E360" s="68">
        <v>680.27650000000006</v>
      </c>
      <c r="F360" s="68">
        <v>746.8</v>
      </c>
      <c r="G360" s="68">
        <v>971.28423999999995</v>
      </c>
      <c r="H360" s="68">
        <v>1165.6017099999999</v>
      </c>
      <c r="I360" s="68">
        <v>1407.6972510000001</v>
      </c>
      <c r="J360" s="68">
        <v>2003.102504</v>
      </c>
      <c r="K360" s="68">
        <v>3138.0381539999998</v>
      </c>
      <c r="L360" s="68">
        <v>2059.062461</v>
      </c>
      <c r="M360" s="68">
        <v>3079.892253</v>
      </c>
      <c r="N360" s="68">
        <v>6725.1533149999996</v>
      </c>
      <c r="O360" s="68">
        <v>6830.2568389999997</v>
      </c>
      <c r="P360" s="68">
        <v>6397.4719500000001</v>
      </c>
      <c r="Q360" s="68">
        <v>5293.1352450000004</v>
      </c>
      <c r="R360" s="68">
        <v>3883.7981359999999</v>
      </c>
      <c r="S360" s="68">
        <v>3466.1929839999998</v>
      </c>
      <c r="T360" s="68">
        <v>4340.6384870000002</v>
      </c>
      <c r="U360" s="68">
        <v>5881.0335429999996</v>
      </c>
      <c r="V360" s="68">
        <v>6024.7327370000003</v>
      </c>
      <c r="W360" s="68">
        <v>5235.1044229999998</v>
      </c>
      <c r="X360" s="68">
        <v>6944.8531640000001</v>
      </c>
    </row>
    <row r="361" spans="2:24" ht="15.6" customHeight="1">
      <c r="B361" s="65" t="s">
        <v>538</v>
      </c>
      <c r="C361" s="68">
        <v>-85.190049029999997</v>
      </c>
      <c r="D361" s="68">
        <v>-91.472487790000002</v>
      </c>
      <c r="E361" s="68">
        <v>-81.853683540000006</v>
      </c>
      <c r="F361" s="68">
        <v>-129.24802270000001</v>
      </c>
      <c r="G361" s="68">
        <v>-96.169617119999998</v>
      </c>
      <c r="H361" s="68">
        <v>13.60585938</v>
      </c>
      <c r="I361" s="68">
        <v>67.200066329999999</v>
      </c>
      <c r="J361" s="68">
        <v>109.4349986</v>
      </c>
      <c r="K361" s="68">
        <v>-108.5822965</v>
      </c>
      <c r="L361" s="68">
        <v>-153.81050809999999</v>
      </c>
      <c r="M361" s="68">
        <v>-302.90606200000002</v>
      </c>
      <c r="N361" s="68">
        <v>-848.20274119999999</v>
      </c>
      <c r="O361" s="68">
        <v>-1425.9400049999999</v>
      </c>
      <c r="P361" s="68">
        <v>-1309.821974</v>
      </c>
      <c r="Q361" s="68">
        <v>-1289.2087349999999</v>
      </c>
      <c r="R361" s="68">
        <v>-715.46766749999995</v>
      </c>
      <c r="S361" s="68">
        <v>-1338.2806869999999</v>
      </c>
      <c r="T361" s="68">
        <v>-1216.0662420000001</v>
      </c>
      <c r="U361" s="68">
        <v>-1978.294328</v>
      </c>
      <c r="V361" s="68">
        <v>-1991.71675</v>
      </c>
      <c r="W361" s="68">
        <v>-1450.2354809999999</v>
      </c>
      <c r="X361" s="68">
        <v>-1380.2668060000001</v>
      </c>
    </row>
    <row r="362" spans="2:24" ht="15.6" customHeight="1">
      <c r="B362" s="65" t="s">
        <v>539</v>
      </c>
      <c r="C362" s="68">
        <v>77.510388140000003</v>
      </c>
      <c r="D362" s="68">
        <v>113.5426835</v>
      </c>
      <c r="E362" s="68">
        <v>184.5390386</v>
      </c>
      <c r="F362" s="68">
        <v>207.92033670000001</v>
      </c>
      <c r="G362" s="68">
        <v>338.23151319999999</v>
      </c>
      <c r="H362" s="68">
        <v>414.44195869999999</v>
      </c>
      <c r="I362" s="68">
        <v>485.80349050000001</v>
      </c>
      <c r="J362" s="68">
        <v>573.79076129999999</v>
      </c>
      <c r="K362" s="68">
        <v>519.90804720000006</v>
      </c>
      <c r="L362" s="68">
        <v>417.59838559999997</v>
      </c>
      <c r="M362" s="68">
        <v>485.80826960000002</v>
      </c>
      <c r="N362" s="68">
        <v>520.94037790000004</v>
      </c>
      <c r="O362" s="68">
        <v>651.53381139999999</v>
      </c>
      <c r="P362" s="68">
        <v>688.76305409999998</v>
      </c>
      <c r="Q362" s="68">
        <v>607.00730280000005</v>
      </c>
      <c r="R362" s="68">
        <v>688.84763520000001</v>
      </c>
      <c r="S362" s="68">
        <v>800.8833052</v>
      </c>
      <c r="T362" s="68">
        <v>966.34099270000002</v>
      </c>
      <c r="U362" s="68">
        <v>1111.60709</v>
      </c>
      <c r="V362" s="68">
        <v>1232.732096</v>
      </c>
      <c r="W362" s="68">
        <v>654.91969919999997</v>
      </c>
      <c r="X362" s="68">
        <v>766.26787339999998</v>
      </c>
    </row>
    <row r="363" spans="2:24" ht="15.6" customHeight="1">
      <c r="B363" s="65" t="s">
        <v>540</v>
      </c>
      <c r="C363" s="68">
        <v>162.70043720000001</v>
      </c>
      <c r="D363" s="68">
        <v>205.01517129999999</v>
      </c>
      <c r="E363" s="68">
        <v>266.39272219999998</v>
      </c>
      <c r="F363" s="68">
        <v>337.16835939999999</v>
      </c>
      <c r="G363" s="68">
        <v>434.40113029999998</v>
      </c>
      <c r="H363" s="68">
        <v>400.8360993</v>
      </c>
      <c r="I363" s="68">
        <v>418.60342420000001</v>
      </c>
      <c r="J363" s="68">
        <v>464.35576270000001</v>
      </c>
      <c r="K363" s="68">
        <v>628.49034359999996</v>
      </c>
      <c r="L363" s="68">
        <v>571.40889370000002</v>
      </c>
      <c r="M363" s="68">
        <v>788.71433160000004</v>
      </c>
      <c r="N363" s="68">
        <v>1369.1431190000001</v>
      </c>
      <c r="O363" s="68">
        <v>2077.4738170000001</v>
      </c>
      <c r="P363" s="68">
        <v>1998.585028</v>
      </c>
      <c r="Q363" s="68">
        <v>1896.2160369999999</v>
      </c>
      <c r="R363" s="68">
        <v>1404.3153030000001</v>
      </c>
      <c r="S363" s="68">
        <v>2139.1639919999998</v>
      </c>
      <c r="T363" s="68">
        <v>2182.4072350000001</v>
      </c>
      <c r="U363" s="68">
        <v>3089.9014189999998</v>
      </c>
      <c r="V363" s="68">
        <v>3224.4488459999998</v>
      </c>
      <c r="W363" s="68">
        <v>2105.1551800000002</v>
      </c>
      <c r="X363" s="68">
        <v>2146.5346789999999</v>
      </c>
    </row>
    <row r="364" spans="2:24" ht="15.6" customHeight="1">
      <c r="B364" s="65" t="s">
        <v>541</v>
      </c>
      <c r="C364" s="68">
        <v>-6.4638016829999998</v>
      </c>
      <c r="D364" s="68">
        <v>-2.0418894459999999</v>
      </c>
      <c r="E364" s="68">
        <v>-4.5192417459999996</v>
      </c>
      <c r="F364" s="68">
        <v>-11.454101209999999</v>
      </c>
      <c r="G364" s="68">
        <v>-11.05683698</v>
      </c>
      <c r="H364" s="68">
        <v>-51.79043403</v>
      </c>
      <c r="I364" s="68">
        <v>-42.669906330000003</v>
      </c>
      <c r="J364" s="68">
        <v>-97.539591130000005</v>
      </c>
      <c r="K364" s="68">
        <v>-172.74817949999999</v>
      </c>
      <c r="L364" s="68">
        <v>-195.4329697</v>
      </c>
      <c r="M364" s="68">
        <v>-597.55381260000001</v>
      </c>
      <c r="N364" s="68">
        <v>-1243.1446840000001</v>
      </c>
      <c r="O364" s="68">
        <v>-1166.736801</v>
      </c>
      <c r="P364" s="68">
        <v>-962.84359319999999</v>
      </c>
      <c r="Q364" s="68">
        <v>-972.52573749999999</v>
      </c>
      <c r="R364" s="68">
        <v>-969.65391150000005</v>
      </c>
      <c r="S364" s="68">
        <v>-911.24498259999996</v>
      </c>
      <c r="T364" s="68">
        <v>-1612.590009</v>
      </c>
      <c r="U364" s="68">
        <v>-1227.506617</v>
      </c>
      <c r="V364" s="68">
        <v>-1568.7787089999999</v>
      </c>
      <c r="W364" s="68">
        <v>-1253.2461040000001</v>
      </c>
      <c r="X364" s="68">
        <v>-2209.2622430000001</v>
      </c>
    </row>
    <row r="365" spans="2:24" ht="15.6" customHeight="1">
      <c r="B365" s="65" t="s">
        <v>539</v>
      </c>
      <c r="C365" s="68">
        <v>12.99354378</v>
      </c>
      <c r="D365" s="68">
        <v>14.8</v>
      </c>
      <c r="E365" s="68">
        <v>14.169517389999999</v>
      </c>
      <c r="F365" s="68">
        <v>13.9</v>
      </c>
      <c r="G365" s="68">
        <v>16.554142930000001</v>
      </c>
      <c r="H365" s="68">
        <v>10.6667635</v>
      </c>
      <c r="I365" s="68">
        <v>17.382617669999998</v>
      </c>
      <c r="J365" s="68">
        <v>53.458824219999997</v>
      </c>
      <c r="K365" s="68">
        <v>16.5345418</v>
      </c>
      <c r="L365" s="68">
        <v>24.317531020000001</v>
      </c>
      <c r="M365" s="68">
        <v>29.521725960000001</v>
      </c>
      <c r="N365" s="68">
        <v>43.243186600000001</v>
      </c>
      <c r="O365" s="68">
        <v>60.518504900000003</v>
      </c>
      <c r="P365" s="68">
        <v>52.097347679999999</v>
      </c>
      <c r="Q365" s="68">
        <v>57.118079209999998</v>
      </c>
      <c r="R365" s="68">
        <v>58.834190399999997</v>
      </c>
      <c r="S365" s="68">
        <v>68.300761699999995</v>
      </c>
      <c r="T365" s="68">
        <v>76.405785600000002</v>
      </c>
      <c r="U365" s="68">
        <v>345.55003979999998</v>
      </c>
      <c r="V365" s="68">
        <v>394.48612830000002</v>
      </c>
      <c r="W365" s="68">
        <v>341.4806835</v>
      </c>
      <c r="X365" s="68">
        <v>322.50309720000001</v>
      </c>
    </row>
    <row r="366" spans="2:24" ht="15.6" customHeight="1">
      <c r="B366" s="65" t="s">
        <v>540</v>
      </c>
      <c r="C366" s="68">
        <v>19.457345459999999</v>
      </c>
      <c r="D366" s="68">
        <v>16.84188945</v>
      </c>
      <c r="E366" s="68">
        <v>18.688759130000001</v>
      </c>
      <c r="F366" s="68">
        <v>25.35410121</v>
      </c>
      <c r="G366" s="68">
        <v>27.610979910000001</v>
      </c>
      <c r="H366" s="68">
        <v>62.457197530000002</v>
      </c>
      <c r="I366" s="68">
        <v>60.052523989999997</v>
      </c>
      <c r="J366" s="68">
        <v>150.9984153</v>
      </c>
      <c r="K366" s="68">
        <v>189.28272129999999</v>
      </c>
      <c r="L366" s="68">
        <v>219.7505007</v>
      </c>
      <c r="M366" s="68">
        <v>627.07553859999996</v>
      </c>
      <c r="N366" s="68">
        <v>1286.3878709999999</v>
      </c>
      <c r="O366" s="68">
        <v>1227.255306</v>
      </c>
      <c r="P366" s="68">
        <v>1014.940941</v>
      </c>
      <c r="Q366" s="68">
        <v>1029.6438169999999</v>
      </c>
      <c r="R366" s="68">
        <v>1028.488102</v>
      </c>
      <c r="S366" s="68">
        <v>979.54574430000002</v>
      </c>
      <c r="T366" s="68">
        <v>1688.995795</v>
      </c>
      <c r="U366" s="68">
        <v>1573.0566570000001</v>
      </c>
      <c r="V366" s="68">
        <v>1963.2648369999999</v>
      </c>
      <c r="W366" s="68">
        <v>1594.7267879999999</v>
      </c>
      <c r="X366" s="68">
        <v>2531.7653399999999</v>
      </c>
    </row>
    <row r="367" spans="2:24" ht="15.6" customHeight="1">
      <c r="B367" s="65" t="s">
        <v>542</v>
      </c>
      <c r="C367" s="68">
        <v>94.313006119999997</v>
      </c>
      <c r="D367" s="68">
        <v>132.44276540000001</v>
      </c>
      <c r="E367" s="68">
        <v>137.54579860000001</v>
      </c>
      <c r="F367" s="68">
        <v>161.53303560000001</v>
      </c>
      <c r="G367" s="68">
        <v>269.45505470000001</v>
      </c>
      <c r="H367" s="68">
        <v>225.19597300000001</v>
      </c>
      <c r="I367" s="68">
        <v>211.43988730000001</v>
      </c>
      <c r="J367" s="68">
        <v>212.31200000000001</v>
      </c>
      <c r="K367" s="68">
        <v>220.68382510000001</v>
      </c>
      <c r="L367" s="68">
        <v>185.6559239</v>
      </c>
      <c r="M367" s="68">
        <v>187.00026439999999</v>
      </c>
      <c r="N367" s="68">
        <v>248.32199410000001</v>
      </c>
      <c r="O367" s="68">
        <v>241.7869589</v>
      </c>
      <c r="P367" s="68">
        <v>148.9251956</v>
      </c>
      <c r="Q367" s="68">
        <v>149.68123639999999</v>
      </c>
      <c r="R367" s="68">
        <v>174.0625296</v>
      </c>
      <c r="S367" s="68">
        <v>212.07110710000001</v>
      </c>
      <c r="T367" s="68">
        <v>179.5422509</v>
      </c>
      <c r="U367" s="68">
        <v>323.52349909999998</v>
      </c>
      <c r="V367" s="68">
        <v>240.6963417</v>
      </c>
      <c r="W367" s="68">
        <v>273.31100809999998</v>
      </c>
      <c r="X367" s="68">
        <v>328.38379930000002</v>
      </c>
    </row>
    <row r="368" spans="2:24" ht="15.6" customHeight="1">
      <c r="B368" s="65" t="s">
        <v>539</v>
      </c>
      <c r="C368" s="68">
        <v>99.720410470000004</v>
      </c>
      <c r="D368" s="68">
        <v>138.8366273</v>
      </c>
      <c r="E368" s="68">
        <v>154.0058104</v>
      </c>
      <c r="F368" s="68">
        <v>180.54715970000001</v>
      </c>
      <c r="G368" s="68">
        <v>319.69901140000002</v>
      </c>
      <c r="H368" s="68">
        <v>266.39850410000003</v>
      </c>
      <c r="I368" s="68">
        <v>288.81890729999998</v>
      </c>
      <c r="J368" s="68">
        <v>303.78789999999998</v>
      </c>
      <c r="K368" s="68">
        <v>378.38878319999998</v>
      </c>
      <c r="L368" s="68">
        <v>260.2894857</v>
      </c>
      <c r="M368" s="68">
        <v>309.40131389999999</v>
      </c>
      <c r="N368" s="68">
        <v>430.292329</v>
      </c>
      <c r="O368" s="68">
        <v>507.05655330000002</v>
      </c>
      <c r="P368" s="68">
        <v>355.44382289999999</v>
      </c>
      <c r="Q368" s="68">
        <v>332.767899</v>
      </c>
      <c r="R368" s="68">
        <v>320.44707199999999</v>
      </c>
      <c r="S368" s="68">
        <v>304.77692239999999</v>
      </c>
      <c r="T368" s="68">
        <v>264.18265889999998</v>
      </c>
      <c r="U368" s="68">
        <v>447.78806859999997</v>
      </c>
      <c r="V368" s="68">
        <v>374.31404650000002</v>
      </c>
      <c r="W368" s="68">
        <v>370.95643539999998</v>
      </c>
      <c r="X368" s="68">
        <v>414.61348759999998</v>
      </c>
    </row>
    <row r="369" spans="2:24" ht="15.6" customHeight="1">
      <c r="B369" s="65" t="s">
        <v>540</v>
      </c>
      <c r="C369" s="68">
        <v>5.407404348</v>
      </c>
      <c r="D369" s="68">
        <v>6.3938618930000004</v>
      </c>
      <c r="E369" s="68">
        <v>16.4600118</v>
      </c>
      <c r="F369" s="68">
        <v>19.01412414</v>
      </c>
      <c r="G369" s="68">
        <v>50.24395663</v>
      </c>
      <c r="H369" s="68">
        <v>41.202531020000002</v>
      </c>
      <c r="I369" s="68">
        <v>77.379019999999997</v>
      </c>
      <c r="J369" s="68">
        <v>91.475899999999996</v>
      </c>
      <c r="K369" s="68">
        <v>157.7049581</v>
      </c>
      <c r="L369" s="68">
        <v>74.633561810000003</v>
      </c>
      <c r="M369" s="68">
        <v>122.40104959999999</v>
      </c>
      <c r="N369" s="68">
        <v>181.97033490000001</v>
      </c>
      <c r="O369" s="68">
        <v>265.26959440000002</v>
      </c>
      <c r="P369" s="68">
        <v>206.51862729999999</v>
      </c>
      <c r="Q369" s="68">
        <v>183.08666260000001</v>
      </c>
      <c r="R369" s="68">
        <v>146.38454239999999</v>
      </c>
      <c r="S369" s="68">
        <v>92.705815299999998</v>
      </c>
      <c r="T369" s="68">
        <v>84.6404079</v>
      </c>
      <c r="U369" s="68">
        <v>124.26456949999999</v>
      </c>
      <c r="V369" s="68">
        <v>133.61770480000001</v>
      </c>
      <c r="W369" s="68">
        <v>97.645427290000001</v>
      </c>
      <c r="X369" s="68">
        <v>86.229688330000002</v>
      </c>
    </row>
    <row r="370" spans="2:24" ht="15.6" customHeight="1">
      <c r="B370" s="65" t="s">
        <v>543</v>
      </c>
      <c r="C370" s="68" t="s">
        <v>351</v>
      </c>
      <c r="D370" s="68" t="s">
        <v>351</v>
      </c>
      <c r="E370" s="68" t="s">
        <v>351</v>
      </c>
      <c r="F370" s="68" t="s">
        <v>351</v>
      </c>
      <c r="G370" s="68" t="s">
        <v>351</v>
      </c>
      <c r="H370" s="68" t="s">
        <v>351</v>
      </c>
      <c r="I370" s="68" t="s">
        <v>351</v>
      </c>
      <c r="J370" s="68" t="s">
        <v>351</v>
      </c>
      <c r="K370" s="68">
        <v>84.056493419999995</v>
      </c>
      <c r="L370" s="68">
        <v>160.4974733</v>
      </c>
      <c r="M370" s="68">
        <v>152.2174488</v>
      </c>
      <c r="N370" s="68">
        <v>130.04977679999999</v>
      </c>
      <c r="O370" s="68">
        <v>142.26183929999999</v>
      </c>
      <c r="P370" s="68">
        <v>140.7173248</v>
      </c>
      <c r="Q370" s="68">
        <v>135.58025069999999</v>
      </c>
      <c r="R370" s="68">
        <v>115.66809840000001</v>
      </c>
      <c r="S370" s="68">
        <v>90.762135700000002</v>
      </c>
      <c r="T370" s="68">
        <v>77.652986499999997</v>
      </c>
      <c r="U370" s="68">
        <v>91.856049400000003</v>
      </c>
      <c r="V370" s="68">
        <v>160.8048201</v>
      </c>
      <c r="W370" s="68">
        <v>102.83606519999999</v>
      </c>
      <c r="X370" s="68">
        <v>126.5474653</v>
      </c>
    </row>
    <row r="371" spans="2:24" ht="15.6" customHeight="1">
      <c r="B371" s="65" t="s">
        <v>544</v>
      </c>
      <c r="C371" s="68" t="s">
        <v>351</v>
      </c>
      <c r="D371" s="68" t="s">
        <v>351</v>
      </c>
      <c r="E371" s="68" t="s">
        <v>351</v>
      </c>
      <c r="F371" s="68" t="s">
        <v>351</v>
      </c>
      <c r="G371" s="68" t="s">
        <v>351</v>
      </c>
      <c r="H371" s="68" t="s">
        <v>351</v>
      </c>
      <c r="I371" s="68" t="s">
        <v>351</v>
      </c>
      <c r="J371" s="68" t="s">
        <v>351</v>
      </c>
      <c r="K371" s="68">
        <v>84.511263569999997</v>
      </c>
      <c r="L371" s="68">
        <v>160.4974733</v>
      </c>
      <c r="M371" s="68">
        <v>152.82700800000001</v>
      </c>
      <c r="N371" s="68">
        <v>133.90403509999999</v>
      </c>
      <c r="O371" s="68">
        <v>143.7877967</v>
      </c>
      <c r="P371" s="68">
        <v>143.1169271</v>
      </c>
      <c r="Q371" s="68">
        <v>136.44230669999999</v>
      </c>
      <c r="R371" s="68">
        <v>116.81662780000001</v>
      </c>
      <c r="S371" s="68">
        <v>93.653873899999994</v>
      </c>
      <c r="T371" s="68">
        <v>81.679481699999997</v>
      </c>
      <c r="U371" s="68">
        <v>93.381155399999997</v>
      </c>
      <c r="V371" s="68">
        <v>162.16529650000001</v>
      </c>
      <c r="W371" s="68">
        <v>104.7299536</v>
      </c>
      <c r="X371" s="68">
        <v>128.7008453</v>
      </c>
    </row>
    <row r="372" spans="2:24" ht="15.6" customHeight="1">
      <c r="B372" s="65" t="s">
        <v>545</v>
      </c>
      <c r="C372" s="68" t="s">
        <v>351</v>
      </c>
      <c r="D372" s="68" t="s">
        <v>351</v>
      </c>
      <c r="E372" s="68" t="s">
        <v>351</v>
      </c>
      <c r="F372" s="68" t="s">
        <v>351</v>
      </c>
      <c r="G372" s="68" t="s">
        <v>351</v>
      </c>
      <c r="H372" s="68" t="s">
        <v>351</v>
      </c>
      <c r="I372" s="68" t="s">
        <v>351</v>
      </c>
      <c r="J372" s="68" t="s">
        <v>351</v>
      </c>
      <c r="K372" s="68">
        <v>0.45477014999999998</v>
      </c>
      <c r="L372" s="68" t="s">
        <v>351</v>
      </c>
      <c r="M372" s="68">
        <v>0.60955918600000003</v>
      </c>
      <c r="N372" s="68">
        <v>3.8542583960000001</v>
      </c>
      <c r="O372" s="68">
        <v>1.525957437</v>
      </c>
      <c r="P372" s="68">
        <v>2.3996023279999998</v>
      </c>
      <c r="Q372" s="68">
        <v>0.86205601300000001</v>
      </c>
      <c r="R372" s="68">
        <v>1.1485293999999999</v>
      </c>
      <c r="S372" s="68">
        <v>2.8917381999999998</v>
      </c>
      <c r="T372" s="68">
        <v>4.0264951</v>
      </c>
      <c r="U372" s="68">
        <v>1.5251060999999999</v>
      </c>
      <c r="V372" s="68">
        <v>1.3604763</v>
      </c>
      <c r="W372" s="68">
        <v>1.893888491</v>
      </c>
      <c r="X372" s="68">
        <v>2.153379938</v>
      </c>
    </row>
    <row r="373" spans="2:24" ht="15.6" customHeight="1">
      <c r="B373" s="65" t="s">
        <v>546</v>
      </c>
      <c r="C373" s="68">
        <v>-89.840055750000005</v>
      </c>
      <c r="D373" s="68">
        <v>-117.721644</v>
      </c>
      <c r="E373" s="68">
        <v>-157.351</v>
      </c>
      <c r="F373" s="68">
        <v>-4.9286142240000004</v>
      </c>
      <c r="G373" s="68">
        <v>48.315583709999999</v>
      </c>
      <c r="H373" s="68">
        <v>-48.796999450000001</v>
      </c>
      <c r="I373" s="68">
        <v>-27.496714010000002</v>
      </c>
      <c r="J373" s="68">
        <v>-328.65458330000001</v>
      </c>
      <c r="K373" s="68">
        <v>-1148.044472</v>
      </c>
      <c r="L373" s="68">
        <v>-608.33302960000003</v>
      </c>
      <c r="M373" s="68">
        <v>-1668.7453459999999</v>
      </c>
      <c r="N373" s="68">
        <v>-4582.3744120000001</v>
      </c>
      <c r="O373" s="68">
        <v>-6689.298393</v>
      </c>
      <c r="P373" s="68">
        <v>-2807.9262170000002</v>
      </c>
      <c r="Q373" s="68">
        <v>-1503.7999540000001</v>
      </c>
      <c r="R373" s="68">
        <v>-788.01901999999995</v>
      </c>
      <c r="S373" s="68">
        <v>-811.92918880000002</v>
      </c>
      <c r="T373" s="68">
        <v>-2599.3442570000002</v>
      </c>
      <c r="U373" s="68">
        <v>-2091.0414150000001</v>
      </c>
      <c r="V373" s="68">
        <v>-2677.6493989999999</v>
      </c>
      <c r="W373" s="68">
        <v>-1504.2409500000001</v>
      </c>
      <c r="X373" s="68">
        <v>-1835.1237389999999</v>
      </c>
    </row>
    <row r="374" spans="2:24" ht="15.6" customHeight="1">
      <c r="B374" s="65" t="s">
        <v>547</v>
      </c>
      <c r="C374" s="68">
        <v>-53.697000000000003</v>
      </c>
      <c r="D374" s="68">
        <v>-63</v>
      </c>
      <c r="E374" s="68">
        <v>-77.751000000000005</v>
      </c>
      <c r="F374" s="68">
        <v>-131.54</v>
      </c>
      <c r="G374" s="68">
        <v>-92.92</v>
      </c>
      <c r="H374" s="68">
        <v>-185.32</v>
      </c>
      <c r="I374" s="68">
        <v>-191.06</v>
      </c>
      <c r="J374" s="68">
        <v>-360.00909999999999</v>
      </c>
      <c r="K374" s="68">
        <v>-838.45540270000004</v>
      </c>
      <c r="L374" s="68">
        <v>-569.80370400000004</v>
      </c>
      <c r="M374" s="68">
        <v>-1629.095579</v>
      </c>
      <c r="N374" s="68">
        <v>-4476.5994270000001</v>
      </c>
      <c r="O374" s="68">
        <v>-4207.8180650000004</v>
      </c>
      <c r="P374" s="68">
        <v>-2018.717324</v>
      </c>
      <c r="Q374" s="68">
        <v>-230.6868686</v>
      </c>
      <c r="R374" s="68">
        <v>-82.911241899999993</v>
      </c>
      <c r="S374" s="68">
        <v>4170.877673</v>
      </c>
      <c r="T374" s="68">
        <v>-1445.736124</v>
      </c>
      <c r="U374" s="68">
        <v>-2136.6945730000002</v>
      </c>
      <c r="V374" s="68">
        <v>-2316.3694369999998</v>
      </c>
      <c r="W374" s="68">
        <v>-1693.1487259999999</v>
      </c>
      <c r="X374" s="68">
        <v>-2026.560205</v>
      </c>
    </row>
    <row r="375" spans="2:24" ht="15.6" customHeight="1">
      <c r="B375" s="65" t="s">
        <v>548</v>
      </c>
      <c r="C375" s="68" t="s">
        <v>351</v>
      </c>
      <c r="D375" s="68" t="s">
        <v>351</v>
      </c>
      <c r="E375" s="68" t="s">
        <v>351</v>
      </c>
      <c r="F375" s="68">
        <v>-50</v>
      </c>
      <c r="G375" s="68">
        <v>52.5</v>
      </c>
      <c r="H375" s="68">
        <v>-1.2</v>
      </c>
      <c r="I375" s="68">
        <v>-0.6</v>
      </c>
      <c r="J375" s="68">
        <v>-74.870199999999997</v>
      </c>
      <c r="K375" s="68">
        <v>36.037269109999997</v>
      </c>
      <c r="L375" s="68">
        <v>82.096683010000007</v>
      </c>
      <c r="M375" s="68">
        <v>-894.42176919999997</v>
      </c>
      <c r="N375" s="68">
        <v>-72.681664949999998</v>
      </c>
      <c r="O375" s="68">
        <v>-2300.3904010000001</v>
      </c>
      <c r="P375" s="68">
        <v>160.6034305</v>
      </c>
      <c r="Q375" s="68">
        <v>-269.96419359999999</v>
      </c>
      <c r="R375" s="68">
        <v>-248.47385850000001</v>
      </c>
      <c r="S375" s="68">
        <v>-487.0605673</v>
      </c>
      <c r="T375" s="68">
        <v>-493.1388154</v>
      </c>
      <c r="U375" s="68">
        <v>-60.820994599999999</v>
      </c>
      <c r="V375" s="68">
        <v>-372.27231569999998</v>
      </c>
      <c r="W375" s="68">
        <v>563.274271</v>
      </c>
      <c r="X375" s="68">
        <v>43.8425759</v>
      </c>
    </row>
    <row r="376" spans="2:24" ht="15.6" customHeight="1">
      <c r="B376" s="65" t="s">
        <v>549</v>
      </c>
      <c r="C376" s="68" t="s">
        <v>351</v>
      </c>
      <c r="D376" s="68" t="s">
        <v>351</v>
      </c>
      <c r="E376" s="68" t="s">
        <v>351</v>
      </c>
      <c r="F376" s="68" t="s">
        <v>351</v>
      </c>
      <c r="G376" s="68" t="s">
        <v>351</v>
      </c>
      <c r="H376" s="68" t="s">
        <v>351</v>
      </c>
      <c r="I376" s="68" t="s">
        <v>351</v>
      </c>
      <c r="J376" s="68" t="s">
        <v>351</v>
      </c>
      <c r="K376" s="68" t="s">
        <v>351</v>
      </c>
      <c r="L376" s="68" t="s">
        <v>351</v>
      </c>
      <c r="M376" s="68" t="s">
        <v>351</v>
      </c>
      <c r="N376" s="68" t="s">
        <v>351</v>
      </c>
      <c r="O376" s="68" t="s">
        <v>351</v>
      </c>
      <c r="P376" s="68" t="s">
        <v>351</v>
      </c>
      <c r="Q376" s="68">
        <v>-1.1140000000000001</v>
      </c>
      <c r="R376" s="68">
        <v>-1.36561</v>
      </c>
      <c r="S376" s="68">
        <v>38.083350000000003</v>
      </c>
      <c r="T376" s="68">
        <v>16.833259200000001</v>
      </c>
      <c r="U376" s="68">
        <v>-12.7470491</v>
      </c>
      <c r="V376" s="68">
        <v>5.8616820000000001</v>
      </c>
      <c r="W376" s="68">
        <v>-5.6526853969999999</v>
      </c>
      <c r="X376" s="68">
        <v>7.3876944370000004</v>
      </c>
    </row>
    <row r="377" spans="2:24" ht="15.6" customHeight="1">
      <c r="B377" s="65" t="s">
        <v>550</v>
      </c>
      <c r="C377" s="68">
        <v>-36.143055750000002</v>
      </c>
      <c r="D377" s="68">
        <v>-54.721644040000001</v>
      </c>
      <c r="E377" s="68">
        <v>-79.599999999999994</v>
      </c>
      <c r="F377" s="68">
        <v>176.61138579999999</v>
      </c>
      <c r="G377" s="68">
        <v>88.73558371</v>
      </c>
      <c r="H377" s="68">
        <v>137.72300050000001</v>
      </c>
      <c r="I377" s="68">
        <v>164.163286</v>
      </c>
      <c r="J377" s="68">
        <v>106.2247167</v>
      </c>
      <c r="K377" s="68">
        <v>-345.62633820000002</v>
      </c>
      <c r="L377" s="68">
        <v>-120.62600860000001</v>
      </c>
      <c r="M377" s="68">
        <v>854.77200240000002</v>
      </c>
      <c r="N377" s="68">
        <v>-33.093320110000001</v>
      </c>
      <c r="O377" s="68">
        <v>-181.08992689999999</v>
      </c>
      <c r="P377" s="68">
        <v>-949.81232439999997</v>
      </c>
      <c r="Q377" s="68">
        <v>-1002.03489</v>
      </c>
      <c r="R377" s="68">
        <v>-455.26830639999997</v>
      </c>
      <c r="S377" s="68">
        <v>-4533.8296399999999</v>
      </c>
      <c r="T377" s="68">
        <v>-677.30257719999997</v>
      </c>
      <c r="U377" s="68">
        <v>119.2212013</v>
      </c>
      <c r="V377" s="68">
        <v>5.1306716999999997</v>
      </c>
      <c r="W377" s="68">
        <v>-368.71380959999999</v>
      </c>
      <c r="X377" s="68">
        <v>140.20619500000001</v>
      </c>
    </row>
    <row r="378" spans="2:24" ht="15.6" customHeight="1">
      <c r="B378" s="65" t="s">
        <v>551</v>
      </c>
      <c r="C378" s="68">
        <v>-19.009345969999998</v>
      </c>
      <c r="D378" s="68">
        <v>-41.321644040000002</v>
      </c>
      <c r="E378" s="68">
        <v>14.307905679999999</v>
      </c>
      <c r="F378" s="68">
        <v>-3.0915259069999999</v>
      </c>
      <c r="G378" s="68">
        <v>19.861223070000001</v>
      </c>
      <c r="H378" s="68">
        <v>-1.8281389649999999</v>
      </c>
      <c r="I378" s="68">
        <v>-10.3754905</v>
      </c>
      <c r="J378" s="68">
        <v>-212.4271851</v>
      </c>
      <c r="K378" s="68">
        <v>-774.61622409999995</v>
      </c>
      <c r="L378" s="68">
        <v>128.48090569999999</v>
      </c>
      <c r="M378" s="68">
        <v>-62.371616600000003</v>
      </c>
      <c r="N378" s="68">
        <v>-182.45830789999999</v>
      </c>
      <c r="O378" s="68">
        <v>188.23573279999999</v>
      </c>
      <c r="P378" s="68">
        <v>-84.112683689999997</v>
      </c>
      <c r="Q378" s="68">
        <v>-176.11604109999999</v>
      </c>
      <c r="R378" s="68">
        <v>-223.312084</v>
      </c>
      <c r="S378" s="68">
        <v>-221.210364</v>
      </c>
      <c r="T378" s="68">
        <v>-61.633189899999998</v>
      </c>
      <c r="U378" s="68">
        <v>-117.82427149999999</v>
      </c>
      <c r="V378" s="68">
        <v>-223.90805510000001</v>
      </c>
      <c r="W378" s="68">
        <v>-145.5738289</v>
      </c>
      <c r="X378" s="68">
        <v>-224.26616759999999</v>
      </c>
    </row>
    <row r="379" spans="2:24" ht="15.6" customHeight="1">
      <c r="B379" s="65" t="s">
        <v>552</v>
      </c>
      <c r="C379" s="68">
        <v>0.96299999999999997</v>
      </c>
      <c r="D379" s="68">
        <v>14.7</v>
      </c>
      <c r="E379" s="68">
        <v>66.5</v>
      </c>
      <c r="F379" s="68">
        <v>-96.831999999999994</v>
      </c>
      <c r="G379" s="68">
        <v>34.549999999999997</v>
      </c>
      <c r="H379" s="68">
        <v>134.47916000000001</v>
      </c>
      <c r="I379" s="68">
        <v>389.27681999999999</v>
      </c>
      <c r="J379" s="68">
        <v>288.01473390000001</v>
      </c>
      <c r="K379" s="68">
        <v>-232.62870040000001</v>
      </c>
      <c r="L379" s="68">
        <v>555.52818430000002</v>
      </c>
      <c r="M379" s="68">
        <v>873.11904170000003</v>
      </c>
      <c r="N379" s="68">
        <v>17.785146040000001</v>
      </c>
      <c r="O379" s="68">
        <v>1639.098483</v>
      </c>
      <c r="P379" s="68">
        <v>-1867.311739</v>
      </c>
      <c r="Q379" s="68">
        <v>-471.07782700000001</v>
      </c>
      <c r="R379" s="68">
        <v>-268.08036859999999</v>
      </c>
      <c r="S379" s="68">
        <v>-18.1900507</v>
      </c>
      <c r="T379" s="68">
        <v>1459.9203219999999</v>
      </c>
      <c r="U379" s="68">
        <v>-141.69472200000001</v>
      </c>
      <c r="V379" s="68">
        <v>452.8593487</v>
      </c>
      <c r="W379" s="68">
        <v>786.89124360000005</v>
      </c>
      <c r="X379" s="68">
        <v>-221.63391960000001</v>
      </c>
    </row>
    <row r="380" spans="2:24" ht="15.6" customHeight="1">
      <c r="B380" s="65" t="s">
        <v>553</v>
      </c>
      <c r="C380" s="68">
        <v>0.96299999999999997</v>
      </c>
      <c r="D380" s="68">
        <v>14.7</v>
      </c>
      <c r="E380" s="68">
        <v>66.5</v>
      </c>
      <c r="F380" s="68">
        <v>-96.831999999999994</v>
      </c>
      <c r="G380" s="68">
        <v>34.549999999999997</v>
      </c>
      <c r="H380" s="68">
        <v>134.47916000000001</v>
      </c>
      <c r="I380" s="68">
        <v>389.27681999999999</v>
      </c>
      <c r="J380" s="68">
        <v>288.01473390000001</v>
      </c>
      <c r="K380" s="68">
        <v>-232.62870040000001</v>
      </c>
      <c r="L380" s="68">
        <v>555.52818430000002</v>
      </c>
      <c r="M380" s="68">
        <v>873.11904170000003</v>
      </c>
      <c r="N380" s="68">
        <v>17.785146040000001</v>
      </c>
      <c r="O380" s="68">
        <v>1639.098483</v>
      </c>
      <c r="P380" s="68">
        <v>-1867.311739</v>
      </c>
      <c r="Q380" s="68">
        <v>-471.07782700000001</v>
      </c>
      <c r="R380" s="68">
        <v>-268.08036859999999</v>
      </c>
      <c r="S380" s="68">
        <v>-18.1900507</v>
      </c>
      <c r="T380" s="68">
        <v>1459.9203219999999</v>
      </c>
      <c r="U380" s="68">
        <v>-141.69472200000001</v>
      </c>
      <c r="V380" s="68">
        <v>452.8593487</v>
      </c>
      <c r="W380" s="68">
        <v>786.89124360000005</v>
      </c>
      <c r="X380" s="68">
        <v>-221.63391960000001</v>
      </c>
    </row>
    <row r="381" spans="2:24" ht="15.6" customHeight="1">
      <c r="B381" s="65" t="s">
        <v>554</v>
      </c>
      <c r="C381" s="68">
        <v>-4501.9468850000003</v>
      </c>
      <c r="D381" s="68">
        <v>-4545.1505459999998</v>
      </c>
      <c r="E381" s="68">
        <v>-4708.5816830000003</v>
      </c>
      <c r="F381" s="68">
        <v>-5185.7064929999997</v>
      </c>
      <c r="G381" s="68">
        <v>-5112.2609119999997</v>
      </c>
      <c r="H381" s="68">
        <v>-4925.5937709999998</v>
      </c>
      <c r="I381" s="68">
        <v>-4652.5910599999997</v>
      </c>
      <c r="J381" s="68">
        <v>-5045.8757240000004</v>
      </c>
      <c r="K381" s="68">
        <v>-6466.9043019999999</v>
      </c>
      <c r="L381" s="68">
        <v>-7152.3088779999998</v>
      </c>
      <c r="M381" s="68">
        <v>-6489.4240060000002</v>
      </c>
      <c r="N381" s="68">
        <v>-12313.830099999999</v>
      </c>
      <c r="O381" s="68">
        <v>-19238.081689999999</v>
      </c>
      <c r="P381" s="68">
        <v>-24641.617440000002</v>
      </c>
      <c r="Q381" s="68">
        <v>-27227.175810000001</v>
      </c>
      <c r="R381" s="68">
        <v>-28629.408909999998</v>
      </c>
      <c r="S381" s="68">
        <v>-29350.405569999999</v>
      </c>
      <c r="T381" s="68">
        <v>-32030.576379999999</v>
      </c>
      <c r="U381" s="68">
        <v>-33629.603309999999</v>
      </c>
      <c r="V381" s="68">
        <v>-35831.324079999999</v>
      </c>
      <c r="W381" s="68">
        <v>-37317.744449999998</v>
      </c>
      <c r="X381" s="68">
        <v>-39016.652860000002</v>
      </c>
    </row>
    <row r="383" spans="2:24" ht="15.6" customHeight="1">
      <c r="B383" s="67" t="s">
        <v>555</v>
      </c>
      <c r="C383" s="66"/>
      <c r="D383" s="66"/>
      <c r="E383" s="66"/>
      <c r="F383" s="66"/>
      <c r="G383" s="66"/>
      <c r="H383" s="66"/>
      <c r="I383" s="66"/>
      <c r="J383" s="66"/>
      <c r="K383" s="66"/>
      <c r="L383" s="66"/>
      <c r="M383" s="66"/>
      <c r="N383" s="66"/>
      <c r="O383" s="66"/>
      <c r="P383" s="66"/>
      <c r="Q383" s="66"/>
      <c r="R383" s="66"/>
      <c r="S383" s="66"/>
      <c r="T383" s="66"/>
      <c r="U383" s="66"/>
      <c r="V383" s="66"/>
      <c r="W383" s="66"/>
      <c r="X383" s="66"/>
    </row>
    <row r="384" spans="2:24" ht="15.6" customHeight="1">
      <c r="B384" s="65" t="s">
        <v>509</v>
      </c>
      <c r="C384" s="68">
        <v>47.130920000000003</v>
      </c>
      <c r="D384" s="68">
        <v>41.258600000000001</v>
      </c>
      <c r="E384" s="68">
        <v>37.516919999999999</v>
      </c>
      <c r="F384" s="68">
        <v>39.321910000000003</v>
      </c>
      <c r="G384" s="68">
        <v>43.777290000000001</v>
      </c>
      <c r="H384" s="68">
        <v>42.24738</v>
      </c>
      <c r="I384" s="68">
        <v>45.22137</v>
      </c>
      <c r="J384" s="68">
        <v>46.060980000000001</v>
      </c>
      <c r="K384" s="68">
        <v>44.610970000000002</v>
      </c>
      <c r="L384" s="68">
        <v>41.032470000000004</v>
      </c>
      <c r="M384" s="68">
        <v>40.446300000000001</v>
      </c>
      <c r="N384" s="68">
        <v>38.963279999999997</v>
      </c>
      <c r="O384" s="68">
        <v>30.916129999999999</v>
      </c>
      <c r="P384" s="68">
        <v>30.117090000000001</v>
      </c>
      <c r="Q384" s="68">
        <v>44.745759999999997</v>
      </c>
      <c r="R384" s="68">
        <v>37.842939999999999</v>
      </c>
      <c r="S384" s="68">
        <v>42.943510000000003</v>
      </c>
      <c r="T384" s="68">
        <v>50.985398369999999</v>
      </c>
      <c r="U384" s="68">
        <v>50.020225439999997</v>
      </c>
      <c r="V384" s="68">
        <v>51.858785840000003</v>
      </c>
      <c r="W384" s="68">
        <v>53.186174309999998</v>
      </c>
      <c r="X384" s="68">
        <v>54.61341101</v>
      </c>
    </row>
    <row r="385" spans="2:24" ht="15.6" customHeight="1">
      <c r="B385" s="65" t="s">
        <v>510</v>
      </c>
      <c r="C385" s="68">
        <v>53.510280000000002</v>
      </c>
      <c r="D385" s="68">
        <v>49.194600000000001</v>
      </c>
      <c r="E385" s="68">
        <v>48.711010000000002</v>
      </c>
      <c r="F385" s="68">
        <v>46.812690000000003</v>
      </c>
      <c r="G385" s="68">
        <v>48.758330000000001</v>
      </c>
      <c r="H385" s="68">
        <v>46.190399999999997</v>
      </c>
      <c r="I385" s="68">
        <v>41.232410000000002</v>
      </c>
      <c r="J385" s="68">
        <v>47.298760000000001</v>
      </c>
      <c r="K385" s="68">
        <v>55.805039999999998</v>
      </c>
      <c r="L385" s="68">
        <v>44.919930000000001</v>
      </c>
      <c r="M385" s="68">
        <v>42.838859999999997</v>
      </c>
      <c r="N385" s="68">
        <v>64.604079999999996</v>
      </c>
      <c r="O385" s="68">
        <v>55.563200000000002</v>
      </c>
      <c r="P385" s="68">
        <v>50.845730000000003</v>
      </c>
      <c r="Q385" s="68">
        <v>43.292270000000002</v>
      </c>
      <c r="R385" s="68">
        <v>33.054670000000002</v>
      </c>
      <c r="S385" s="68">
        <v>30.984850000000002</v>
      </c>
      <c r="T385" s="68">
        <v>37.966787050000001</v>
      </c>
      <c r="U385" s="68">
        <v>44.866726309999997</v>
      </c>
      <c r="V385" s="68">
        <v>43.497433549999997</v>
      </c>
      <c r="W385" s="68">
        <v>39.829580419999999</v>
      </c>
      <c r="X385" s="68">
        <v>45.990540180000004</v>
      </c>
    </row>
    <row r="386" spans="2:24" ht="15.6" customHeight="1">
      <c r="B386" s="65" t="s">
        <v>556</v>
      </c>
      <c r="C386" s="68">
        <v>-6.3779867809999997</v>
      </c>
      <c r="D386" s="68">
        <v>-7.93568637</v>
      </c>
      <c r="E386" s="68">
        <v>-11.19409435</v>
      </c>
      <c r="F386" s="68">
        <v>-7.4907828409999997</v>
      </c>
      <c r="G386" s="68">
        <v>-4.9809764980000004</v>
      </c>
      <c r="H386" s="68">
        <v>-3.9430243150000002</v>
      </c>
      <c r="I386" s="68">
        <v>3.9887095819999998</v>
      </c>
      <c r="J386" s="68">
        <v>-1.2377680150000001</v>
      </c>
      <c r="K386" s="68">
        <v>-11.196488889999999</v>
      </c>
      <c r="L386" s="68">
        <v>-3.8877848250000002</v>
      </c>
      <c r="M386" s="68">
        <v>-2.3914538059999999</v>
      </c>
      <c r="N386" s="68">
        <v>-25.64105958</v>
      </c>
      <c r="O386" s="68">
        <v>-24.680057439999999</v>
      </c>
      <c r="P386" s="68">
        <v>-20.753084059999999</v>
      </c>
      <c r="Q386" s="68">
        <v>1.453759585</v>
      </c>
      <c r="R386" s="68">
        <v>4.8425930140000002</v>
      </c>
      <c r="S386" s="68">
        <v>12.006053120000001</v>
      </c>
      <c r="T386" s="68">
        <v>13.01463624</v>
      </c>
      <c r="U386" s="68">
        <v>5.1263873609999999</v>
      </c>
      <c r="V386" s="68">
        <v>8.1532869510000001</v>
      </c>
      <c r="W386" s="68">
        <v>13.1879294</v>
      </c>
      <c r="X386" s="68">
        <v>8.6243561819999996</v>
      </c>
    </row>
    <row r="387" spans="2:24" ht="15.6" customHeight="1">
      <c r="B387" s="65" t="s">
        <v>557</v>
      </c>
      <c r="C387" s="68">
        <v>-7.4915826729999999</v>
      </c>
      <c r="D387" s="68">
        <v>-7.2136400869999999</v>
      </c>
      <c r="E387" s="68">
        <v>-5.8611106599999996</v>
      </c>
      <c r="F387" s="68">
        <v>-8.1018315530000002</v>
      </c>
      <c r="G387" s="68">
        <v>-4.8276369030000001</v>
      </c>
      <c r="H387" s="68">
        <v>0.53917227999999995</v>
      </c>
      <c r="I387" s="68">
        <v>1.9682084479999999</v>
      </c>
      <c r="J387" s="68">
        <v>2.5840319599999999</v>
      </c>
      <c r="K387" s="68">
        <v>-1.9313814380000001</v>
      </c>
      <c r="L387" s="68">
        <v>-3.3557614400000002</v>
      </c>
      <c r="M387" s="68">
        <v>-4.2112389730000004</v>
      </c>
      <c r="N387" s="68">
        <v>-8.1482021660000008</v>
      </c>
      <c r="O387" s="68">
        <v>-11.615351690000001</v>
      </c>
      <c r="P387" s="68">
        <v>-10.42246169</v>
      </c>
      <c r="Q387" s="68">
        <v>-10.546319390000001</v>
      </c>
      <c r="R387" s="68">
        <v>-6.1583652190000002</v>
      </c>
      <c r="S387" s="68">
        <v>-12.0105147</v>
      </c>
      <c r="T387" s="68">
        <v>-10.59581899</v>
      </c>
      <c r="U387" s="68">
        <v>-15.013116139999999</v>
      </c>
      <c r="V387" s="68">
        <v>-14.0219892</v>
      </c>
      <c r="W387" s="68">
        <v>-10.89431179</v>
      </c>
      <c r="X387" s="68">
        <v>-9.1420436459999994</v>
      </c>
    </row>
    <row r="388" spans="2:24" ht="15.6" customHeight="1">
      <c r="B388" s="65" t="s">
        <v>558</v>
      </c>
      <c r="C388" s="68">
        <v>-6.144141598</v>
      </c>
      <c r="D388" s="68">
        <v>-4.86574274</v>
      </c>
      <c r="E388" s="68">
        <v>-7.5298747280000002</v>
      </c>
      <c r="F388" s="68">
        <v>-6.1850101559999997</v>
      </c>
      <c r="G388" s="68">
        <v>3.162767884</v>
      </c>
      <c r="H388" s="68">
        <v>3.467853549</v>
      </c>
      <c r="I388" s="68">
        <v>10.8999861</v>
      </c>
      <c r="J388" s="68">
        <v>4.0563254110000004</v>
      </c>
      <c r="K388" s="68">
        <v>-12.27522658</v>
      </c>
      <c r="L388" s="68">
        <v>-7.4568570039999997</v>
      </c>
      <c r="M388" s="68">
        <v>-12.310532009999999</v>
      </c>
      <c r="N388" s="68">
        <v>-43.345958520000003</v>
      </c>
      <c r="O388" s="68">
        <v>-43.829819880000002</v>
      </c>
      <c r="P388" s="68">
        <v>-37.652023839999998</v>
      </c>
      <c r="Q388" s="68">
        <v>-15.82380564</v>
      </c>
      <c r="R388" s="68">
        <v>-8.1637997510000009</v>
      </c>
      <c r="S388" s="68">
        <v>-6.2792574459999999</v>
      </c>
      <c r="T388" s="68">
        <v>-10.06760339</v>
      </c>
      <c r="U388" s="68">
        <v>-16.74698377</v>
      </c>
      <c r="V388" s="68">
        <v>-15.218604340000001</v>
      </c>
      <c r="W388" s="68">
        <v>-5.0677513699999999</v>
      </c>
      <c r="X388" s="68">
        <v>-12.9754766</v>
      </c>
    </row>
    <row r="389" spans="2:24" ht="15.6" customHeight="1">
      <c r="B389" s="65" t="s">
        <v>559</v>
      </c>
      <c r="C389" s="68">
        <v>8.4685878000000006E-2</v>
      </c>
      <c r="D389" s="68">
        <v>1.1592612360000001</v>
      </c>
      <c r="E389" s="68">
        <v>4.7617143420000003</v>
      </c>
      <c r="F389" s="68">
        <v>-6.0698534229999996</v>
      </c>
      <c r="G389" s="68">
        <v>1.7343820219999999</v>
      </c>
      <c r="H389" s="68">
        <v>5.3291330830000003</v>
      </c>
      <c r="I389" s="68">
        <v>11.40144598</v>
      </c>
      <c r="J389" s="68">
        <v>6.800742788</v>
      </c>
      <c r="K389" s="68">
        <v>-4.1378269620000001</v>
      </c>
      <c r="L389" s="68">
        <v>12.120238609999999</v>
      </c>
      <c r="M389" s="68">
        <v>12.138789539999999</v>
      </c>
      <c r="N389" s="68">
        <v>0.1708518</v>
      </c>
      <c r="O389" s="68">
        <v>13.351687500000001</v>
      </c>
      <c r="P389" s="68">
        <v>-14.85849638</v>
      </c>
      <c r="Q389" s="68">
        <v>-3.8536329220000001</v>
      </c>
      <c r="R389" s="68">
        <v>-2.3074932559999999</v>
      </c>
      <c r="S389" s="68">
        <v>-0.163248169</v>
      </c>
      <c r="T389" s="68">
        <v>12.72056647</v>
      </c>
      <c r="U389" s="68">
        <v>-1.0753098210000001</v>
      </c>
      <c r="V389" s="68">
        <v>3.1881987729999999</v>
      </c>
      <c r="W389" s="68">
        <v>5.9112045379999998</v>
      </c>
      <c r="X389" s="68">
        <v>-1.467967612</v>
      </c>
    </row>
    <row r="391" spans="2:24" ht="15.6" customHeight="1">
      <c r="B391" s="67" t="s">
        <v>560</v>
      </c>
      <c r="C391" s="66"/>
      <c r="D391" s="66"/>
      <c r="E391" s="66"/>
      <c r="F391" s="66"/>
      <c r="G391" s="66"/>
      <c r="H391" s="66"/>
      <c r="I391" s="66"/>
      <c r="J391" s="66"/>
      <c r="K391" s="66"/>
      <c r="L391" s="66"/>
      <c r="M391" s="66"/>
      <c r="N391" s="66"/>
      <c r="O391" s="66"/>
      <c r="P391" s="66"/>
      <c r="Q391" s="66"/>
      <c r="R391" s="66"/>
      <c r="S391" s="66"/>
      <c r="T391" s="66"/>
      <c r="U391" s="66"/>
      <c r="V391" s="66"/>
      <c r="W391" s="66"/>
      <c r="X391" s="66"/>
    </row>
    <row r="392" spans="2:24" ht="15.6" customHeight="1">
      <c r="B392" s="65" t="s">
        <v>561</v>
      </c>
      <c r="C392" s="68">
        <v>202.07846129191</v>
      </c>
      <c r="D392" s="68">
        <v>206.77576512037001</v>
      </c>
      <c r="E392" s="68">
        <v>268.29874616462001</v>
      </c>
      <c r="F392" s="68">
        <v>203.53332716840001</v>
      </c>
      <c r="G392" s="68">
        <v>207.82029302141001</v>
      </c>
      <c r="H392" s="68">
        <v>333.15064973473</v>
      </c>
      <c r="I392" s="68">
        <v>718.03220793590003</v>
      </c>
      <c r="J392" s="68">
        <v>1000.6107660647</v>
      </c>
      <c r="K392" s="68">
        <v>657.39428944650001</v>
      </c>
      <c r="L392" s="68">
        <v>1327.2985520279999</v>
      </c>
      <c r="M392" s="68">
        <v>2288.2647846435002</v>
      </c>
      <c r="N392" s="68">
        <v>2451.021314483</v>
      </c>
      <c r="O392" s="68">
        <v>4125.4330948267998</v>
      </c>
      <c r="P392" s="68">
        <v>2247.8201089877998</v>
      </c>
      <c r="Q392" s="68">
        <v>1650.1740443622</v>
      </c>
      <c r="R392" s="68">
        <v>1323.2049227251</v>
      </c>
      <c r="S392" s="68">
        <v>1303.8654124198999</v>
      </c>
      <c r="T392" s="68">
        <v>3016.168612592</v>
      </c>
      <c r="U392" s="68">
        <v>3549.3006093035001</v>
      </c>
      <c r="V392" s="68">
        <v>4356.2042408318002</v>
      </c>
      <c r="W392" s="68">
        <v>4542.0629280421999</v>
      </c>
      <c r="X392" s="68">
        <v>4373.6730253040996</v>
      </c>
    </row>
    <row r="393" spans="2:24" ht="15.6" customHeight="1">
      <c r="B393" s="65" t="s">
        <v>562</v>
      </c>
      <c r="C393" s="68">
        <v>23.31</v>
      </c>
      <c r="D393" s="68">
        <v>51.144480000000001</v>
      </c>
      <c r="E393" s="68">
        <v>49.793529999999997</v>
      </c>
      <c r="F393" s="68">
        <v>6.6512000000000002</v>
      </c>
      <c r="G393" s="68">
        <v>14.083</v>
      </c>
      <c r="H393" s="68" t="s">
        <v>351</v>
      </c>
      <c r="I393" s="68">
        <v>134.63629</v>
      </c>
      <c r="J393" s="68">
        <v>198.864</v>
      </c>
      <c r="K393" s="68">
        <v>95.912440000000004</v>
      </c>
      <c r="L393" s="68">
        <v>32.82555</v>
      </c>
      <c r="M393" s="68">
        <v>91.560249999999996</v>
      </c>
      <c r="N393" s="68">
        <v>175.85853</v>
      </c>
      <c r="O393" s="68">
        <v>195.32323</v>
      </c>
      <c r="P393" s="68">
        <v>152.00987000000001</v>
      </c>
      <c r="Q393" s="68">
        <v>109.81443</v>
      </c>
      <c r="R393" s="68">
        <v>76.702740000000006</v>
      </c>
      <c r="S393" s="68">
        <v>63.869050000000001</v>
      </c>
      <c r="T393" s="68">
        <v>176.93314000000001</v>
      </c>
      <c r="U393" s="68">
        <v>769.36884999999995</v>
      </c>
      <c r="V393" s="68">
        <v>1116.8958299999999</v>
      </c>
      <c r="W393" s="68">
        <v>492.72813000000002</v>
      </c>
      <c r="X393" s="68">
        <v>559.57646112655004</v>
      </c>
    </row>
    <row r="394" spans="2:24" ht="15.6" customHeight="1">
      <c r="B394" s="65" t="s">
        <v>563</v>
      </c>
      <c r="C394" s="68">
        <v>178.7</v>
      </c>
      <c r="D394" s="68">
        <v>155.53299000000001</v>
      </c>
      <c r="E394" s="68">
        <v>218.35490999999999</v>
      </c>
      <c r="F394" s="68">
        <v>196.69817</v>
      </c>
      <c r="G394" s="68">
        <v>193.50200000000001</v>
      </c>
      <c r="H394" s="68">
        <v>332.93648999999999</v>
      </c>
      <c r="I394" s="68">
        <v>583.18472999999994</v>
      </c>
      <c r="J394" s="68">
        <v>801.50858000000005</v>
      </c>
      <c r="K394" s="68">
        <v>561.21429999999998</v>
      </c>
      <c r="L394" s="68">
        <v>1217.8386</v>
      </c>
      <c r="M394" s="68">
        <v>2123.7602299999999</v>
      </c>
      <c r="N394" s="68">
        <v>2205.1573957000001</v>
      </c>
      <c r="O394" s="68">
        <v>3862.11391</v>
      </c>
      <c r="P394" s="68">
        <v>2029.047</v>
      </c>
      <c r="Q394" s="68">
        <v>1477.9632300000001</v>
      </c>
      <c r="R394" s="68">
        <v>1186.8463400000001</v>
      </c>
      <c r="S394" s="68">
        <v>1175.0028299999999</v>
      </c>
      <c r="T394" s="68">
        <v>2771.36652</v>
      </c>
      <c r="U394" s="68">
        <v>2716.8770399999999</v>
      </c>
      <c r="V394" s="68">
        <v>3182.2463095177</v>
      </c>
      <c r="W394" s="68">
        <v>3995.3565000075</v>
      </c>
      <c r="X394" s="68">
        <v>3670.5367266424</v>
      </c>
    </row>
    <row r="395" spans="2:24" ht="15.6" customHeight="1">
      <c r="B395" s="65" t="s">
        <v>564</v>
      </c>
      <c r="C395" s="68">
        <v>5.4109762167204999E-2</v>
      </c>
      <c r="D395" s="68">
        <v>7.9491929281300999E-2</v>
      </c>
      <c r="E395" s="68">
        <v>0.11513665927086</v>
      </c>
      <c r="F395" s="68">
        <v>0.14484791837863001</v>
      </c>
      <c r="G395" s="68">
        <v>0.19371280547652001</v>
      </c>
      <c r="H395" s="68">
        <v>0.19414144012806001</v>
      </c>
      <c r="I395" s="68">
        <v>0.20434742055253999</v>
      </c>
      <c r="J395" s="68">
        <v>0.21464984861222999</v>
      </c>
      <c r="K395" s="68">
        <v>0.20921943758597</v>
      </c>
      <c r="L395" s="68">
        <v>0.21294410712969999</v>
      </c>
      <c r="M395" s="68">
        <v>0.20918753927089001</v>
      </c>
      <c r="N395" s="68">
        <v>0.2085397626172</v>
      </c>
      <c r="O395" s="68">
        <v>0.20876443936236</v>
      </c>
      <c r="P395" s="68">
        <v>0.20918270704134001</v>
      </c>
      <c r="Q395" s="68">
        <v>0.19679553304434</v>
      </c>
      <c r="R395" s="68">
        <v>0.18822794159423001</v>
      </c>
      <c r="S395" s="68">
        <v>7.3075629416129999</v>
      </c>
      <c r="T395" s="68">
        <v>7.7413558612379996</v>
      </c>
      <c r="U395" s="68">
        <v>7.5601107070089002</v>
      </c>
      <c r="V395" s="68">
        <v>7.5168089363719996</v>
      </c>
      <c r="W395" s="68">
        <v>7.8290588565709003</v>
      </c>
      <c r="X395" s="68">
        <v>7.6079583704809002</v>
      </c>
    </row>
    <row r="396" spans="2:24" ht="15.6" customHeight="1">
      <c r="B396" s="65" t="s">
        <v>565</v>
      </c>
      <c r="C396" s="68">
        <v>1.4351529744083E-2</v>
      </c>
      <c r="D396" s="68">
        <v>1.8803191088278E-2</v>
      </c>
      <c r="E396" s="68">
        <v>3.5169505351083E-2</v>
      </c>
      <c r="F396" s="68">
        <v>3.9109250015973998E-2</v>
      </c>
      <c r="G396" s="68">
        <v>4.1580215930127E-2</v>
      </c>
      <c r="H396" s="68">
        <v>2.0018294600234E-2</v>
      </c>
      <c r="I396" s="68">
        <v>6.8405153479080003E-3</v>
      </c>
      <c r="J396" s="68">
        <v>2.3536216127381E-2</v>
      </c>
      <c r="K396" s="68">
        <v>5.8330008918161001E-2</v>
      </c>
      <c r="L396" s="68">
        <v>76.421457920834996</v>
      </c>
      <c r="M396" s="68">
        <v>72.735117104241994</v>
      </c>
      <c r="N396" s="68">
        <v>69.796849020424006</v>
      </c>
      <c r="O396" s="68">
        <v>67.787190387487996</v>
      </c>
      <c r="P396" s="68">
        <v>66.554056280810002</v>
      </c>
      <c r="Q396" s="68">
        <v>62.199588829134001</v>
      </c>
      <c r="R396" s="68">
        <v>59.467614783527999</v>
      </c>
      <c r="S396" s="68">
        <v>57.685969478292002</v>
      </c>
      <c r="T396" s="68">
        <v>60.127596730756999</v>
      </c>
      <c r="U396" s="68">
        <v>55.494608596482998</v>
      </c>
      <c r="V396" s="68">
        <v>49.545292377727002</v>
      </c>
      <c r="W396" s="68">
        <v>46.149239178183002</v>
      </c>
      <c r="X396" s="68">
        <v>135.95187916467</v>
      </c>
    </row>
    <row r="398" spans="2:24" ht="15.6" customHeight="1">
      <c r="B398" s="67" t="s">
        <v>566</v>
      </c>
      <c r="C398" s="66"/>
      <c r="D398" s="66"/>
      <c r="E398" s="66"/>
      <c r="F398" s="66"/>
      <c r="G398" s="66"/>
      <c r="H398" s="66"/>
      <c r="I398" s="66"/>
      <c r="J398" s="66"/>
      <c r="K398" s="66"/>
      <c r="L398" s="66"/>
      <c r="M398" s="66"/>
      <c r="N398" s="66"/>
      <c r="O398" s="66"/>
      <c r="P398" s="66"/>
      <c r="Q398" s="66"/>
      <c r="R398" s="66"/>
      <c r="S398" s="66"/>
      <c r="T398" s="66"/>
      <c r="U398" s="66"/>
      <c r="V398" s="66"/>
      <c r="W398" s="66"/>
      <c r="X398" s="66"/>
    </row>
    <row r="399" spans="2:24" ht="15.6" customHeight="1">
      <c r="B399" s="65" t="s">
        <v>567</v>
      </c>
      <c r="C399" s="68">
        <v>1097</v>
      </c>
      <c r="D399" s="68">
        <v>1102</v>
      </c>
      <c r="E399" s="68">
        <v>1125</v>
      </c>
      <c r="F399" s="68">
        <v>1168</v>
      </c>
      <c r="G399" s="68">
        <v>1209</v>
      </c>
      <c r="H399" s="68">
        <v>1221</v>
      </c>
      <c r="I399" s="68">
        <v>1165</v>
      </c>
      <c r="J399" s="68">
        <v>1169.97</v>
      </c>
      <c r="K399" s="68">
        <v>1267.51</v>
      </c>
      <c r="L399" s="68">
        <v>1442.84</v>
      </c>
      <c r="M399" s="68">
        <v>1256.47</v>
      </c>
      <c r="N399" s="68">
        <v>1396.37</v>
      </c>
      <c r="O399" s="68">
        <v>1392.1</v>
      </c>
      <c r="P399" s="68">
        <v>1654.1</v>
      </c>
      <c r="Q399" s="68">
        <v>1885.6</v>
      </c>
      <c r="R399" s="68">
        <v>1995.98</v>
      </c>
      <c r="S399" s="68">
        <v>2489.5300000000002</v>
      </c>
      <c r="T399" s="68">
        <v>2427.13</v>
      </c>
      <c r="U399" s="68">
        <v>2643.69</v>
      </c>
      <c r="V399" s="68">
        <v>2734.33</v>
      </c>
      <c r="W399" s="68">
        <v>2849.89</v>
      </c>
      <c r="X399" s="68">
        <v>2849.34</v>
      </c>
    </row>
    <row r="400" spans="2:24" ht="15.6" customHeight="1">
      <c r="B400" s="65" t="s">
        <v>568</v>
      </c>
      <c r="C400" s="68">
        <v>1076.6666666666999</v>
      </c>
      <c r="D400" s="68">
        <v>1097.6975</v>
      </c>
      <c r="E400" s="68">
        <v>1110.31</v>
      </c>
      <c r="F400" s="68">
        <v>1146.5425</v>
      </c>
      <c r="G400" s="68">
        <v>1185.2974999999999</v>
      </c>
      <c r="H400" s="68">
        <v>1205.2466666667001</v>
      </c>
      <c r="I400" s="68">
        <v>1179.6991666667</v>
      </c>
      <c r="J400" s="68">
        <v>1170.4008333332999</v>
      </c>
      <c r="K400" s="68">
        <v>1165.8041666667</v>
      </c>
      <c r="L400" s="68">
        <v>1437.7950000000001</v>
      </c>
      <c r="M400" s="68">
        <v>1357.0641666667</v>
      </c>
      <c r="N400" s="68">
        <v>1265.5158333333</v>
      </c>
      <c r="O400" s="68">
        <v>1357.58</v>
      </c>
      <c r="P400" s="68">
        <v>1523.9275</v>
      </c>
      <c r="Q400" s="68">
        <v>1817.9387083332999</v>
      </c>
      <c r="R400" s="68">
        <v>1970.3091666667001</v>
      </c>
      <c r="S400" s="68">
        <v>2140.2908640612</v>
      </c>
      <c r="T400" s="68">
        <v>2439.7772011123998</v>
      </c>
      <c r="U400" s="68">
        <v>2472.4840511422999</v>
      </c>
      <c r="V400" s="68">
        <v>2663.5413982015998</v>
      </c>
      <c r="W400" s="68">
        <v>2813.2898353264</v>
      </c>
      <c r="X400" s="68">
        <v>2849.2886145414</v>
      </c>
    </row>
    <row r="402" spans="2:24" ht="15.6" customHeight="1">
      <c r="B402" s="67" t="s">
        <v>569</v>
      </c>
      <c r="C402" s="66"/>
      <c r="D402" s="66"/>
      <c r="E402" s="66"/>
      <c r="F402" s="66"/>
      <c r="G402" s="66"/>
      <c r="H402" s="66"/>
      <c r="I402" s="66"/>
      <c r="J402" s="66"/>
      <c r="K402" s="66"/>
      <c r="L402" s="66"/>
      <c r="M402" s="66"/>
      <c r="N402" s="66"/>
      <c r="O402" s="66"/>
      <c r="P402" s="66"/>
      <c r="Q402" s="66"/>
      <c r="R402" s="66"/>
      <c r="S402" s="66"/>
      <c r="T402" s="66"/>
      <c r="U402" s="66"/>
      <c r="V402" s="66"/>
      <c r="W402" s="66"/>
      <c r="X402" s="66"/>
    </row>
    <row r="403" spans="2:24" ht="15.6" customHeight="1">
      <c r="B403" s="65" t="s">
        <v>570</v>
      </c>
      <c r="C403" s="68">
        <v>959.97441920000006</v>
      </c>
      <c r="D403" s="68">
        <v>946.23506169999996</v>
      </c>
      <c r="E403" s="68">
        <v>1102.1292453999999</v>
      </c>
      <c r="F403" s="68">
        <v>1544.7089569</v>
      </c>
      <c r="G403" s="68">
        <v>1593.6145289999999</v>
      </c>
      <c r="H403" s="68">
        <v>1396.3694532</v>
      </c>
      <c r="I403" s="68">
        <v>1494.3912230000001</v>
      </c>
      <c r="J403" s="68">
        <v>1743.7714813</v>
      </c>
      <c r="K403" s="68">
        <v>2185.5749282000002</v>
      </c>
      <c r="L403" s="68">
        <v>2987.8259364</v>
      </c>
      <c r="M403" s="68">
        <v>5928.3482340999999</v>
      </c>
      <c r="N403" s="68">
        <v>9629.4150559000009</v>
      </c>
      <c r="O403" s="68">
        <v>15567.563612600001</v>
      </c>
      <c r="P403" s="68">
        <v>19186.554569799999</v>
      </c>
      <c r="Q403" s="68">
        <v>21200.471937300001</v>
      </c>
      <c r="R403" s="68">
        <v>21953.0244939</v>
      </c>
      <c r="S403" s="68">
        <v>24612.081479100001</v>
      </c>
      <c r="T403" s="68">
        <v>27963.178992599998</v>
      </c>
      <c r="U403" s="68">
        <v>29788.573487900001</v>
      </c>
      <c r="V403" s="68">
        <v>31649.904769500001</v>
      </c>
      <c r="W403" s="68">
        <v>33236.211399400003</v>
      </c>
      <c r="X403" s="68" t="s">
        <v>301</v>
      </c>
    </row>
    <row r="404" spans="2:24" ht="15.6" customHeight="1">
      <c r="B404" s="65" t="s">
        <v>571</v>
      </c>
      <c r="C404" s="68">
        <v>833.35353810000004</v>
      </c>
      <c r="D404" s="68">
        <v>823.72669770000005</v>
      </c>
      <c r="E404" s="68">
        <v>949.00165100000004</v>
      </c>
      <c r="F404" s="68">
        <v>1137.4973981000001</v>
      </c>
      <c r="G404" s="68">
        <v>1306.6366032000001</v>
      </c>
      <c r="H404" s="68">
        <v>1266.6781570000001</v>
      </c>
      <c r="I404" s="68">
        <v>1363.4885915</v>
      </c>
      <c r="J404" s="68">
        <v>1583.1063747999999</v>
      </c>
      <c r="K404" s="68">
        <v>2020.8955682999999</v>
      </c>
      <c r="L404" s="68">
        <v>2481.2859171</v>
      </c>
      <c r="M404" s="68">
        <v>5290.1174842</v>
      </c>
      <c r="N404" s="68">
        <v>8778.0084079999997</v>
      </c>
      <c r="O404" s="68">
        <v>14431.4680893</v>
      </c>
      <c r="P404" s="68">
        <v>17483.324126799998</v>
      </c>
      <c r="Q404" s="68">
        <v>18753.144640300001</v>
      </c>
      <c r="R404" s="68">
        <v>19450.2864281</v>
      </c>
      <c r="S404" s="68">
        <v>21957.613895499999</v>
      </c>
      <c r="T404" s="68">
        <v>24611.6901899</v>
      </c>
      <c r="U404" s="68">
        <v>26403.739643100002</v>
      </c>
      <c r="V404" s="68">
        <v>28405.0089338</v>
      </c>
      <c r="W404" s="68">
        <v>29717.4431229</v>
      </c>
      <c r="X404" s="68" t="s">
        <v>301</v>
      </c>
    </row>
    <row r="405" spans="2:24" ht="15.6" customHeight="1">
      <c r="B405" s="65" t="s">
        <v>572</v>
      </c>
      <c r="C405" s="68">
        <v>833.35353810000004</v>
      </c>
      <c r="D405" s="68">
        <v>823.72669770000005</v>
      </c>
      <c r="E405" s="68">
        <v>949.00165100000004</v>
      </c>
      <c r="F405" s="68">
        <v>1137.4973981000001</v>
      </c>
      <c r="G405" s="68">
        <v>1306.6366032000001</v>
      </c>
      <c r="H405" s="68">
        <v>1266.6781570000001</v>
      </c>
      <c r="I405" s="68">
        <v>1360.9876085000001</v>
      </c>
      <c r="J405" s="68">
        <v>1578.1041789999999</v>
      </c>
      <c r="K405" s="68">
        <v>1659.2045681</v>
      </c>
      <c r="L405" s="68">
        <v>1819.3336779000001</v>
      </c>
      <c r="M405" s="68">
        <v>1782.4067806</v>
      </c>
      <c r="N405" s="68">
        <v>1828.6354577</v>
      </c>
      <c r="O405" s="68">
        <v>3425.5793156999998</v>
      </c>
      <c r="P405" s="68">
        <v>3833.7809407999998</v>
      </c>
      <c r="Q405" s="68">
        <v>3872.4568807999999</v>
      </c>
      <c r="R405" s="68">
        <v>4006.1377554000001</v>
      </c>
      <c r="S405" s="68">
        <v>5137.0158954999997</v>
      </c>
      <c r="T405" s="68">
        <v>7511.1161898999999</v>
      </c>
      <c r="U405" s="68">
        <v>8006.0136431000001</v>
      </c>
      <c r="V405" s="68">
        <v>8354.7199337999991</v>
      </c>
      <c r="W405" s="68">
        <v>9728.4901229000006</v>
      </c>
      <c r="X405" s="68" t="s">
        <v>301</v>
      </c>
    </row>
    <row r="406" spans="2:24" ht="15.6" customHeight="1">
      <c r="B406" s="65" t="s">
        <v>573</v>
      </c>
      <c r="C406" s="68" t="s">
        <v>301</v>
      </c>
      <c r="D406" s="68" t="s">
        <v>301</v>
      </c>
      <c r="E406" s="68" t="s">
        <v>301</v>
      </c>
      <c r="F406" s="68" t="s">
        <v>301</v>
      </c>
      <c r="G406" s="68" t="s">
        <v>301</v>
      </c>
      <c r="H406" s="68" t="s">
        <v>301</v>
      </c>
      <c r="I406" s="68">
        <v>2.5009830000000002</v>
      </c>
      <c r="J406" s="68">
        <v>5.0021958</v>
      </c>
      <c r="K406" s="68">
        <v>361.69100020000002</v>
      </c>
      <c r="L406" s="68">
        <v>661.95223920000001</v>
      </c>
      <c r="M406" s="68">
        <v>3507.7107036000002</v>
      </c>
      <c r="N406" s="68">
        <v>6949.3729503000004</v>
      </c>
      <c r="O406" s="68">
        <v>11005.8887736</v>
      </c>
      <c r="P406" s="68">
        <v>13649.543186000001</v>
      </c>
      <c r="Q406" s="68">
        <v>14880.687759500001</v>
      </c>
      <c r="R406" s="68">
        <v>15444.148672699999</v>
      </c>
      <c r="S406" s="68">
        <v>16820.598000000002</v>
      </c>
      <c r="T406" s="68">
        <v>17100.574000000001</v>
      </c>
      <c r="U406" s="68">
        <v>18397.725999999999</v>
      </c>
      <c r="V406" s="68">
        <v>20050.289000000001</v>
      </c>
      <c r="W406" s="68">
        <v>19988.953000000001</v>
      </c>
      <c r="X406" s="68" t="s">
        <v>301</v>
      </c>
    </row>
    <row r="407" spans="2:24" ht="15.6" customHeight="1">
      <c r="B407" s="65" t="s">
        <v>574</v>
      </c>
      <c r="C407" s="68">
        <v>12.821999999999999</v>
      </c>
      <c r="D407" s="68">
        <v>14.388</v>
      </c>
      <c r="E407" s="68">
        <v>44.234000000000002</v>
      </c>
      <c r="F407" s="68">
        <v>285.19099999999997</v>
      </c>
      <c r="G407" s="68">
        <v>167</v>
      </c>
      <c r="H407" s="68">
        <v>25</v>
      </c>
      <c r="I407" s="68">
        <v>26.792000000000002</v>
      </c>
      <c r="J407" s="68">
        <v>58.101999999999997</v>
      </c>
      <c r="K407" s="68">
        <v>69.623000000000005</v>
      </c>
      <c r="L407" s="68">
        <v>248.18299999999999</v>
      </c>
      <c r="M407" s="68">
        <v>365.49900000000002</v>
      </c>
      <c r="N407" s="68">
        <v>583.26700000000005</v>
      </c>
      <c r="O407" s="68">
        <v>902.56654019999996</v>
      </c>
      <c r="P407" s="68">
        <v>1563.2212059000001</v>
      </c>
      <c r="Q407" s="68">
        <v>2373.9119999999998</v>
      </c>
      <c r="R407" s="68">
        <v>2435.174</v>
      </c>
      <c r="S407" s="68">
        <v>2588.922</v>
      </c>
      <c r="T407" s="68">
        <v>3162.6129999999998</v>
      </c>
      <c r="U407" s="68">
        <v>3098.328</v>
      </c>
      <c r="V407" s="68">
        <v>2960.0309999999999</v>
      </c>
      <c r="W407" s="68">
        <v>3117.9386819000001</v>
      </c>
      <c r="X407" s="68" t="s">
        <v>301</v>
      </c>
    </row>
    <row r="408" spans="2:24" ht="15.6" customHeight="1">
      <c r="B408" s="65" t="s">
        <v>575</v>
      </c>
      <c r="C408" s="68">
        <v>113.7988811</v>
      </c>
      <c r="D408" s="68">
        <v>108.120364</v>
      </c>
      <c r="E408" s="68">
        <v>108.8935944</v>
      </c>
      <c r="F408" s="68">
        <v>122.0205588</v>
      </c>
      <c r="G408" s="68">
        <v>119.97792579999999</v>
      </c>
      <c r="H408" s="68">
        <v>104.6912962</v>
      </c>
      <c r="I408" s="68">
        <v>104.1106315</v>
      </c>
      <c r="J408" s="68">
        <v>102.5631065</v>
      </c>
      <c r="K408" s="68">
        <v>95.056359900000004</v>
      </c>
      <c r="L408" s="68">
        <v>258.35701929999999</v>
      </c>
      <c r="M408" s="68">
        <v>272.73174990000001</v>
      </c>
      <c r="N408" s="68">
        <v>268.1396479</v>
      </c>
      <c r="O408" s="68">
        <v>233.5289831</v>
      </c>
      <c r="P408" s="68">
        <v>140.00923710000001</v>
      </c>
      <c r="Q408" s="68">
        <v>73.415296999999995</v>
      </c>
      <c r="R408" s="68">
        <v>67.564065799999995</v>
      </c>
      <c r="S408" s="68">
        <v>65.545583600000001</v>
      </c>
      <c r="T408" s="68">
        <v>188.87580270000001</v>
      </c>
      <c r="U408" s="68">
        <v>286.50584479999998</v>
      </c>
      <c r="V408" s="68">
        <v>284.86483570000001</v>
      </c>
      <c r="W408" s="68">
        <v>400.82959460000001</v>
      </c>
      <c r="X408" s="68" t="s">
        <v>301</v>
      </c>
    </row>
    <row r="410" spans="2:24" ht="15.6" customHeight="1">
      <c r="B410" s="65" t="s">
        <v>576</v>
      </c>
      <c r="C410" s="68">
        <v>84.826080028649002</v>
      </c>
      <c r="D410" s="68">
        <v>74.742744943499005</v>
      </c>
      <c r="E410" s="68">
        <v>79.172782329404995</v>
      </c>
      <c r="F410" s="68">
        <v>97.531983853444999</v>
      </c>
      <c r="G410" s="68">
        <v>80.444555232284998</v>
      </c>
      <c r="H410" s="68">
        <v>56.494725532921002</v>
      </c>
      <c r="I410" s="68">
        <v>44.325656620922999</v>
      </c>
      <c r="J410" s="68">
        <v>42.146014800370999</v>
      </c>
      <c r="K410" s="68">
        <v>40.105307975237999</v>
      </c>
      <c r="L410" s="68">
        <v>68.090614073251004</v>
      </c>
      <c r="M410" s="68">
        <v>89.692769155093004</v>
      </c>
      <c r="N410" s="68">
        <v>100.81066861839</v>
      </c>
      <c r="O410" s="68">
        <v>137.23893400833001</v>
      </c>
      <c r="P410" s="68">
        <v>161.61843567842001</v>
      </c>
      <c r="Q410" s="68">
        <v>188.74151903901</v>
      </c>
      <c r="R410" s="68">
        <v>206.08417102796</v>
      </c>
      <c r="S410" s="68">
        <v>239.88136077211001</v>
      </c>
      <c r="T410" s="68">
        <v>283.25390440599</v>
      </c>
      <c r="U410" s="68">
        <v>249.40957334211001</v>
      </c>
      <c r="V410" s="68">
        <v>250.50658142213999</v>
      </c>
      <c r="W410" s="68">
        <v>275.75012682827997</v>
      </c>
      <c r="X410" s="68" t="s">
        <v>301</v>
      </c>
    </row>
    <row r="411" spans="2:24" ht="15.6" customHeight="1">
      <c r="B411" s="65" t="s">
        <v>577</v>
      </c>
      <c r="C411" s="68">
        <v>86.809973420000006</v>
      </c>
      <c r="D411" s="68">
        <v>87.05307286</v>
      </c>
      <c r="E411" s="68">
        <v>86.10620351</v>
      </c>
      <c r="F411" s="68">
        <v>73.638298849999998</v>
      </c>
      <c r="G411" s="68">
        <v>81.992011210000001</v>
      </c>
      <c r="H411" s="68">
        <v>90.712250549999993</v>
      </c>
      <c r="I411" s="68">
        <v>91.240404150000003</v>
      </c>
      <c r="J411" s="68">
        <v>90.786343950000003</v>
      </c>
      <c r="K411" s="68">
        <v>92.465169790000004</v>
      </c>
      <c r="L411" s="68">
        <v>83.046535169999999</v>
      </c>
      <c r="M411" s="68">
        <v>89.23425675</v>
      </c>
      <c r="N411" s="68">
        <v>91.158272409999995</v>
      </c>
      <c r="O411" s="68">
        <v>92.702162319999999</v>
      </c>
      <c r="P411" s="68">
        <v>91.120238499999999</v>
      </c>
      <c r="Q411" s="68">
        <v>88.450966530000002</v>
      </c>
      <c r="R411" s="68">
        <v>88.592775759999995</v>
      </c>
      <c r="S411" s="68">
        <v>89.208327139999994</v>
      </c>
      <c r="T411" s="68">
        <v>88.007463639999997</v>
      </c>
      <c r="U411" s="68">
        <v>88.596728529999993</v>
      </c>
      <c r="V411" s="68">
        <v>89.679858409999994</v>
      </c>
      <c r="W411" s="68">
        <v>89.412847829691003</v>
      </c>
      <c r="X411" s="68" t="s">
        <v>301</v>
      </c>
    </row>
    <row r="412" spans="2:24" ht="15.6" customHeight="1">
      <c r="B412" s="65" t="s">
        <v>578</v>
      </c>
      <c r="C412" s="68">
        <v>1.3355999999999999</v>
      </c>
      <c r="D412" s="68">
        <v>1.5205</v>
      </c>
      <c r="E412" s="68">
        <v>4.0134999999999996</v>
      </c>
      <c r="F412" s="68">
        <v>18.462399999999999</v>
      </c>
      <c r="G412" s="68">
        <v>10.4793</v>
      </c>
      <c r="H412" s="68">
        <v>1.7903</v>
      </c>
      <c r="I412" s="68">
        <v>1.7927999999999999</v>
      </c>
      <c r="J412" s="68">
        <v>3.3319000000000001</v>
      </c>
      <c r="K412" s="68">
        <v>3.1855000000000002</v>
      </c>
      <c r="L412" s="68">
        <v>8.3064</v>
      </c>
      <c r="M412" s="68">
        <v>6.1651999999999996</v>
      </c>
      <c r="N412" s="68">
        <v>6.0571000000000002</v>
      </c>
      <c r="O412" s="68">
        <v>5.7976999999999999</v>
      </c>
      <c r="P412" s="68">
        <v>8.1473999999999993</v>
      </c>
      <c r="Q412" s="68">
        <v>11.1974</v>
      </c>
      <c r="R412" s="68">
        <v>11.092599999999999</v>
      </c>
      <c r="S412" s="68">
        <v>10.5189</v>
      </c>
      <c r="T412" s="68">
        <v>11.309900000000001</v>
      </c>
      <c r="U412" s="68">
        <v>10.401</v>
      </c>
      <c r="V412" s="68">
        <v>9.3523999999999994</v>
      </c>
      <c r="W412" s="68">
        <v>9.3811</v>
      </c>
      <c r="X412" s="68" t="s">
        <v>301</v>
      </c>
    </row>
    <row r="413" spans="2:24" ht="15.6" customHeight="1">
      <c r="B413" s="65" t="s">
        <v>579</v>
      </c>
      <c r="C413" s="68">
        <v>6.6147564720843004</v>
      </c>
      <c r="D413" s="68">
        <v>7.1730306014006002</v>
      </c>
      <c r="E413" s="68">
        <v>7.4168478308508998</v>
      </c>
      <c r="F413" s="68">
        <v>34.070646607134996</v>
      </c>
      <c r="G413" s="68">
        <v>3.4780817200449001</v>
      </c>
      <c r="H413" s="68">
        <v>3.0199852021367</v>
      </c>
      <c r="I413" s="68">
        <v>2.4683090783431001</v>
      </c>
      <c r="J413" s="68">
        <v>2.2193622798653001</v>
      </c>
      <c r="K413" s="68">
        <v>2.6200924399678001</v>
      </c>
      <c r="L413" s="68">
        <v>5.3485943954927002</v>
      </c>
      <c r="M413" s="68">
        <v>6.9709901251095001</v>
      </c>
      <c r="N413" s="68">
        <v>5.3836276867002999</v>
      </c>
      <c r="O413" s="68">
        <v>26.417343554942001</v>
      </c>
      <c r="P413" s="68">
        <v>31.014394057948</v>
      </c>
      <c r="Q413" s="68">
        <v>22.134370897109999</v>
      </c>
      <c r="R413" s="68">
        <v>35.293017392694999</v>
      </c>
      <c r="S413" s="68">
        <v>25.889444831652</v>
      </c>
      <c r="T413" s="68">
        <v>53.837782858569</v>
      </c>
      <c r="U413" s="68">
        <v>97.936619862620006</v>
      </c>
      <c r="V413" s="68">
        <v>133.10493460040999</v>
      </c>
      <c r="W413" s="68">
        <v>23.805668749768</v>
      </c>
      <c r="X413" s="68" t="s">
        <v>301</v>
      </c>
    </row>
    <row r="415" spans="2:24" ht="15.6" customHeight="1">
      <c r="B415" s="67" t="s">
        <v>580</v>
      </c>
      <c r="C415" s="68"/>
      <c r="D415" s="68"/>
      <c r="E415" s="68"/>
      <c r="F415" s="68"/>
      <c r="G415" s="68"/>
      <c r="H415" s="68"/>
      <c r="I415" s="68"/>
      <c r="J415" s="68"/>
      <c r="K415" s="68"/>
      <c r="L415" s="68"/>
      <c r="M415" s="68"/>
      <c r="N415" s="68"/>
      <c r="O415" s="68"/>
      <c r="P415" s="68"/>
      <c r="Q415" s="68"/>
      <c r="R415" s="68"/>
      <c r="S415" s="68"/>
      <c r="T415" s="68"/>
      <c r="U415" s="68"/>
      <c r="V415" s="68"/>
      <c r="W415" s="68"/>
      <c r="X415" s="68"/>
    </row>
    <row r="416" spans="2:24" ht="15.6" customHeight="1">
      <c r="B416" s="65" t="s">
        <v>581</v>
      </c>
      <c r="C416" s="68">
        <v>21.821321999999999</v>
      </c>
      <c r="D416" s="68">
        <v>28.055513099999999</v>
      </c>
      <c r="E416" s="68">
        <v>32.228115899999999</v>
      </c>
      <c r="F416" s="68">
        <v>265.38360540000002</v>
      </c>
      <c r="G416" s="68">
        <v>12.946962299999999</v>
      </c>
      <c r="H416" s="68">
        <v>16.717951200000002</v>
      </c>
      <c r="I416" s="68">
        <v>25.160048400000001</v>
      </c>
      <c r="J416" s="68">
        <v>30.116584499999998</v>
      </c>
      <c r="K416" s="68">
        <v>41.027205600000002</v>
      </c>
      <c r="L416" s="68">
        <v>70.005594200000004</v>
      </c>
      <c r="M416" s="68">
        <v>139.0005955</v>
      </c>
      <c r="N416" s="68">
        <v>77.421642700000007</v>
      </c>
      <c r="O416" s="68">
        <v>882.08251910000001</v>
      </c>
      <c r="P416" s="68">
        <v>885.59025120000001</v>
      </c>
      <c r="Q416" s="68">
        <v>871.74168229999998</v>
      </c>
      <c r="R416" s="68">
        <v>1323.3383512</v>
      </c>
      <c r="S416" s="68">
        <v>938.44406230000004</v>
      </c>
      <c r="T416" s="68">
        <v>2788.2285382999999</v>
      </c>
      <c r="U416" s="68">
        <v>6614.4659486</v>
      </c>
      <c r="V416" s="68">
        <v>11130.580604299999</v>
      </c>
      <c r="W416" s="68">
        <v>1321.8358700000001</v>
      </c>
      <c r="X416" s="68">
        <v>6299.4968467999997</v>
      </c>
    </row>
    <row r="417" spans="1:24" ht="15.6" customHeight="1">
      <c r="B417" s="65" t="s">
        <v>582</v>
      </c>
      <c r="C417" s="68">
        <v>9.3908670999999995</v>
      </c>
      <c r="D417" s="68">
        <v>9.8033228999999995</v>
      </c>
      <c r="E417" s="68">
        <v>11.786478799999999</v>
      </c>
      <c r="F417" s="68">
        <v>12.1063504</v>
      </c>
      <c r="G417" s="68">
        <v>13.953780200000001</v>
      </c>
      <c r="H417" s="68">
        <v>15.219106500000001</v>
      </c>
      <c r="I417" s="68">
        <v>15.316360299999999</v>
      </c>
      <c r="J417" s="68">
        <v>15.4966331</v>
      </c>
      <c r="K417" s="68">
        <v>30.1689878</v>
      </c>
      <c r="L417" s="68">
        <v>40.915148199999997</v>
      </c>
      <c r="M417" s="68">
        <v>89.4065662</v>
      </c>
      <c r="N417" s="68">
        <v>154.8386438</v>
      </c>
      <c r="O417" s="68">
        <v>258.11184300000002</v>
      </c>
      <c r="P417" s="68">
        <v>398.76620079999998</v>
      </c>
      <c r="Q417" s="68">
        <v>384.81927439999998</v>
      </c>
      <c r="R417" s="68">
        <v>463.99059039999997</v>
      </c>
      <c r="S417" s="68">
        <v>470.51472969999998</v>
      </c>
      <c r="T417" s="68">
        <v>826.1792183</v>
      </c>
      <c r="U417" s="68">
        <v>1036.9303672999999</v>
      </c>
      <c r="V417" s="68">
        <v>504.39769790000003</v>
      </c>
      <c r="W417" s="68">
        <v>484.17389009999999</v>
      </c>
      <c r="X417" s="68">
        <v>1208.3036225000001</v>
      </c>
    </row>
    <row r="418" spans="1:24" ht="15.6" customHeight="1">
      <c r="B418" s="65" t="s">
        <v>583</v>
      </c>
      <c r="C418" s="68">
        <v>0.79400000000000004</v>
      </c>
      <c r="D418" s="68">
        <v>0.40200000000000002</v>
      </c>
      <c r="E418" s="68">
        <v>0.46600000000000003</v>
      </c>
      <c r="F418" s="68">
        <v>1.964</v>
      </c>
      <c r="G418" s="68">
        <v>6.7350000000000003</v>
      </c>
      <c r="H418" s="68">
        <v>4.8</v>
      </c>
      <c r="I418" s="68">
        <v>1.018</v>
      </c>
      <c r="J418" s="68">
        <v>2.3239999999999998</v>
      </c>
      <c r="K418" s="68">
        <v>2.7839999999999998</v>
      </c>
      <c r="L418" s="68">
        <v>5.7080000000000002</v>
      </c>
      <c r="M418" s="68">
        <v>3.1190000000000002</v>
      </c>
      <c r="N418" s="68">
        <v>9.77</v>
      </c>
      <c r="O418" s="68">
        <v>15.116</v>
      </c>
      <c r="P418" s="68">
        <v>26.116</v>
      </c>
      <c r="Q418" s="68">
        <v>39.762999999999998</v>
      </c>
      <c r="R418" s="68">
        <v>43.085999999999999</v>
      </c>
      <c r="S418" s="68">
        <v>59.734000000000002</v>
      </c>
      <c r="T418" s="68">
        <v>87.74</v>
      </c>
      <c r="U418" s="68">
        <v>120.51300000000001</v>
      </c>
      <c r="V418" s="68">
        <v>85.936000000000007</v>
      </c>
      <c r="W418" s="68">
        <v>90.402000000000001</v>
      </c>
      <c r="X418" s="68" t="s">
        <v>301</v>
      </c>
    </row>
    <row r="420" spans="1:24" ht="15.6" customHeight="1">
      <c r="B420" s="65" t="s">
        <v>584</v>
      </c>
      <c r="C420" s="66"/>
      <c r="D420" s="66"/>
      <c r="E420" s="66"/>
      <c r="F420" s="66"/>
      <c r="G420" s="66"/>
      <c r="H420" s="66"/>
      <c r="I420" s="66"/>
      <c r="J420" s="66"/>
      <c r="K420" s="66"/>
      <c r="L420" s="66"/>
      <c r="M420" s="66"/>
      <c r="N420" s="66"/>
      <c r="O420" s="66"/>
      <c r="P420" s="66"/>
      <c r="Q420" s="66"/>
      <c r="R420" s="66"/>
      <c r="S420" s="66"/>
      <c r="T420" s="66"/>
      <c r="U420" s="66"/>
      <c r="V420" s="66"/>
      <c r="W420" s="66"/>
      <c r="X420" s="66"/>
    </row>
    <row r="421" spans="1:24" ht="15.6" customHeight="1">
      <c r="B421" s="65" t="s">
        <v>585</v>
      </c>
      <c r="C421" s="68">
        <v>1.1623000000000001</v>
      </c>
      <c r="D421" s="68">
        <v>1.0175000000000001</v>
      </c>
      <c r="E421" s="68">
        <v>1.1940999999999999</v>
      </c>
      <c r="F421" s="68">
        <v>1.2232000000000001</v>
      </c>
      <c r="G421" s="68">
        <v>0.75</v>
      </c>
      <c r="H421" s="68">
        <v>1.079</v>
      </c>
      <c r="I421" s="68">
        <v>1.0446</v>
      </c>
      <c r="J421" s="68">
        <v>3.8525</v>
      </c>
      <c r="K421" s="68">
        <v>0.93740000000000001</v>
      </c>
      <c r="L421" s="68">
        <v>0.41389999999999999</v>
      </c>
      <c r="M421" s="68">
        <v>1.3559000000000001</v>
      </c>
      <c r="N421" s="68">
        <v>1.448</v>
      </c>
      <c r="O421" s="68">
        <v>4.3933999999999997</v>
      </c>
      <c r="P421" s="68">
        <v>0.91759999999999997</v>
      </c>
      <c r="Q421" s="68">
        <v>1.0581</v>
      </c>
      <c r="R421" s="68">
        <v>1.2723</v>
      </c>
      <c r="S421" s="68">
        <v>3.1791</v>
      </c>
      <c r="T421" s="68">
        <v>4.8243999999999998</v>
      </c>
      <c r="U421" s="68">
        <v>4.1398999999999999</v>
      </c>
      <c r="V421" s="68">
        <v>2.1665000000000001</v>
      </c>
      <c r="W421" s="68">
        <v>2.1848999999999998</v>
      </c>
      <c r="X421" s="68" t="s">
        <v>301</v>
      </c>
    </row>
    <row r="422" spans="1:24" ht="15.6" customHeight="1">
      <c r="B422" s="65" t="s">
        <v>586</v>
      </c>
      <c r="C422" s="68">
        <v>31.902899999999999</v>
      </c>
      <c r="D422" s="68">
        <v>33.954599999999999</v>
      </c>
      <c r="E422" s="68">
        <v>32.045900000000003</v>
      </c>
      <c r="F422" s="68">
        <v>22.2653</v>
      </c>
      <c r="G422" s="68">
        <v>39.918300000000002</v>
      </c>
      <c r="H422" s="68">
        <v>30.967600000000001</v>
      </c>
      <c r="I422" s="68">
        <v>32.483899999999998</v>
      </c>
      <c r="J422" s="68">
        <v>24.173500000000001</v>
      </c>
      <c r="K422" s="68">
        <v>39.283099999999997</v>
      </c>
      <c r="L422" s="68">
        <v>29.895199999999999</v>
      </c>
      <c r="M422" s="68">
        <v>31.775600000000001</v>
      </c>
      <c r="N422" s="68">
        <v>26.128900000000002</v>
      </c>
      <c r="O422" s="68">
        <v>10.752599999999999</v>
      </c>
      <c r="P422" s="68">
        <v>33.303400000000003</v>
      </c>
      <c r="Q422" s="68">
        <v>20.422799999999999</v>
      </c>
      <c r="R422" s="68">
        <v>28.084499999999998</v>
      </c>
      <c r="S422" s="68">
        <v>20.680700000000002</v>
      </c>
      <c r="T422" s="68">
        <v>11.6059</v>
      </c>
      <c r="U422" s="68">
        <v>17.964400000000001</v>
      </c>
      <c r="V422" s="68">
        <v>23.337900000000001</v>
      </c>
      <c r="W422" s="68">
        <v>21.0517</v>
      </c>
      <c r="X422" s="68" t="s">
        <v>301</v>
      </c>
    </row>
    <row r="423" spans="1:24" ht="15.6" customHeight="1">
      <c r="B423" s="65" t="s">
        <v>587</v>
      </c>
      <c r="C423" s="68">
        <v>9.2955000000000005</v>
      </c>
      <c r="D423" s="68">
        <v>9.0807000000000002</v>
      </c>
      <c r="E423" s="68">
        <v>8.0495999999999999</v>
      </c>
      <c r="F423" s="68">
        <v>6.0232000000000001</v>
      </c>
      <c r="G423" s="68">
        <v>10.040800000000001</v>
      </c>
      <c r="H423" s="68">
        <v>7.9081999999999999</v>
      </c>
      <c r="I423" s="68">
        <v>8.4686000000000003</v>
      </c>
      <c r="J423" s="68">
        <v>7.9438000000000004</v>
      </c>
      <c r="K423" s="68">
        <v>9.7924000000000007</v>
      </c>
      <c r="L423" s="68">
        <v>10.066800000000001</v>
      </c>
      <c r="M423" s="68">
        <v>9.5686</v>
      </c>
      <c r="N423" s="68">
        <v>6.6677</v>
      </c>
      <c r="O423" s="68">
        <v>8.1729000000000003</v>
      </c>
      <c r="P423" s="68">
        <v>4.8939000000000004</v>
      </c>
      <c r="Q423" s="68">
        <v>5.1923000000000004</v>
      </c>
      <c r="R423" s="68">
        <v>3.2214999999999998</v>
      </c>
      <c r="S423" s="68">
        <v>6.4180000000000001</v>
      </c>
      <c r="T423" s="68">
        <v>5.4878999999999998</v>
      </c>
      <c r="U423" s="68">
        <v>6.2244999999999999</v>
      </c>
      <c r="V423" s="68">
        <v>5.2370000000000001</v>
      </c>
      <c r="W423" s="68">
        <v>6.0735999999999999</v>
      </c>
      <c r="X423" s="68" t="s">
        <v>301</v>
      </c>
    </row>
    <row r="424" spans="1:24" ht="15.6" customHeight="1">
      <c r="B424" s="65" t="s">
        <v>588</v>
      </c>
      <c r="C424" s="68">
        <v>46.893900000000002</v>
      </c>
      <c r="D424" s="68">
        <v>49.628399999999999</v>
      </c>
      <c r="E424" s="68">
        <v>45.339199999999998</v>
      </c>
      <c r="F424" s="68">
        <v>34.435899999999997</v>
      </c>
      <c r="G424" s="68">
        <v>57.385599999999997</v>
      </c>
      <c r="H424" s="68">
        <v>45.188499999999998</v>
      </c>
      <c r="I424" s="68">
        <v>47.621699999999997</v>
      </c>
      <c r="J424" s="68">
        <v>29.6311</v>
      </c>
      <c r="K424" s="68">
        <v>54.227800000000002</v>
      </c>
      <c r="L424" s="68">
        <v>55.712299999999999</v>
      </c>
      <c r="M424" s="68">
        <v>45.0242</v>
      </c>
      <c r="N424" s="68">
        <v>36.935400000000001</v>
      </c>
      <c r="O424" s="68">
        <v>5.3487</v>
      </c>
      <c r="P424" s="68">
        <v>46.227600000000002</v>
      </c>
      <c r="Q424" s="68">
        <v>35.382899999999999</v>
      </c>
      <c r="R424" s="68">
        <v>36.548400000000001</v>
      </c>
      <c r="S424" s="68">
        <v>27.2422</v>
      </c>
      <c r="T424" s="68">
        <v>5.4351000000000003</v>
      </c>
      <c r="U424" s="68">
        <v>15.581</v>
      </c>
      <c r="V424" s="68">
        <v>27.602599999999999</v>
      </c>
      <c r="W424" s="68">
        <v>28.9514</v>
      </c>
      <c r="X424" s="68" t="s">
        <v>301</v>
      </c>
    </row>
    <row r="427" spans="1:24" ht="26.45" customHeight="1">
      <c r="A427" s="125" t="s">
        <v>589</v>
      </c>
      <c r="B427" s="125"/>
      <c r="C427" s="125"/>
      <c r="D427" s="125"/>
      <c r="E427" s="125"/>
      <c r="F427" s="125"/>
      <c r="G427" s="125"/>
      <c r="H427" s="125"/>
      <c r="I427" s="125"/>
      <c r="J427" s="125"/>
      <c r="K427" s="125"/>
      <c r="L427" s="125"/>
    </row>
    <row r="429" spans="1:24">
      <c r="A429" s="78" t="s">
        <v>590</v>
      </c>
      <c r="B429" s="125" t="s">
        <v>591</v>
      </c>
      <c r="C429" s="125"/>
      <c r="D429" s="125"/>
      <c r="E429" s="125"/>
      <c r="F429" s="125"/>
      <c r="G429" s="125"/>
      <c r="H429" s="125"/>
      <c r="I429" s="125"/>
      <c r="J429" s="125"/>
      <c r="K429" s="125"/>
      <c r="L429" s="125"/>
    </row>
    <row r="430" spans="1:24">
      <c r="A430" s="78" t="s">
        <v>592</v>
      </c>
      <c r="B430" s="125" t="s">
        <v>593</v>
      </c>
      <c r="C430" s="125"/>
      <c r="D430" s="125"/>
      <c r="E430" s="125"/>
      <c r="F430" s="125"/>
      <c r="G430" s="125"/>
      <c r="H430" s="125"/>
      <c r="I430" s="125"/>
      <c r="J430" s="125"/>
      <c r="K430" s="125"/>
      <c r="L430" s="125"/>
    </row>
    <row r="431" spans="1:24" ht="40.5" customHeight="1">
      <c r="A431" s="78" t="s">
        <v>594</v>
      </c>
      <c r="B431" s="125" t="s">
        <v>595</v>
      </c>
      <c r="C431" s="125"/>
      <c r="D431" s="125"/>
      <c r="E431" s="125"/>
      <c r="F431" s="125"/>
      <c r="G431" s="125"/>
      <c r="H431" s="125"/>
      <c r="I431" s="125"/>
      <c r="J431" s="125"/>
      <c r="K431" s="125"/>
      <c r="L431" s="125"/>
    </row>
    <row r="432" spans="1:24">
      <c r="A432" s="78" t="s">
        <v>596</v>
      </c>
      <c r="B432" s="125" t="s">
        <v>597</v>
      </c>
      <c r="C432" s="125"/>
      <c r="D432" s="125"/>
      <c r="E432" s="125"/>
      <c r="F432" s="125"/>
      <c r="G432" s="125"/>
      <c r="H432" s="125"/>
      <c r="I432" s="125"/>
      <c r="J432" s="125"/>
      <c r="K432" s="125"/>
      <c r="L432" s="125"/>
    </row>
    <row r="433" spans="1:12">
      <c r="A433" s="78" t="s">
        <v>598</v>
      </c>
      <c r="B433" s="125" t="s">
        <v>599</v>
      </c>
      <c r="C433" s="125"/>
      <c r="D433" s="125"/>
      <c r="E433" s="125"/>
      <c r="F433" s="125"/>
      <c r="G433" s="125"/>
      <c r="H433" s="125"/>
      <c r="I433" s="125"/>
      <c r="J433" s="125"/>
      <c r="K433" s="125"/>
      <c r="L433" s="125"/>
    </row>
    <row r="434" spans="1:12" ht="26.45" customHeight="1">
      <c r="A434" s="78" t="s">
        <v>600</v>
      </c>
      <c r="B434" s="125" t="s">
        <v>601</v>
      </c>
      <c r="C434" s="125"/>
      <c r="D434" s="125"/>
      <c r="E434" s="125"/>
      <c r="F434" s="125"/>
      <c r="G434" s="125"/>
      <c r="H434" s="125"/>
      <c r="I434" s="125"/>
      <c r="J434" s="125"/>
      <c r="K434" s="125"/>
      <c r="L434" s="125"/>
    </row>
    <row r="435" spans="1:12">
      <c r="A435" s="78" t="s">
        <v>602</v>
      </c>
      <c r="B435" s="125" t="s">
        <v>603</v>
      </c>
      <c r="C435" s="125"/>
      <c r="D435" s="125"/>
      <c r="E435" s="125"/>
      <c r="F435" s="125"/>
      <c r="G435" s="125"/>
      <c r="H435" s="125"/>
      <c r="I435" s="125"/>
      <c r="J435" s="125"/>
      <c r="K435" s="125"/>
      <c r="L435" s="125"/>
    </row>
    <row r="436" spans="1:12">
      <c r="A436" s="78" t="s">
        <v>604</v>
      </c>
      <c r="B436" s="125" t="s">
        <v>605</v>
      </c>
      <c r="C436" s="125"/>
      <c r="D436" s="125"/>
      <c r="E436" s="125"/>
      <c r="F436" s="125"/>
      <c r="G436" s="125"/>
      <c r="H436" s="125"/>
      <c r="I436" s="125"/>
      <c r="J436" s="125"/>
      <c r="K436" s="125"/>
      <c r="L436" s="125"/>
    </row>
    <row r="437" spans="1:12">
      <c r="A437" s="78" t="s">
        <v>606</v>
      </c>
      <c r="B437" s="125" t="s">
        <v>607</v>
      </c>
      <c r="C437" s="125"/>
      <c r="D437" s="125"/>
      <c r="E437" s="125"/>
      <c r="F437" s="125"/>
      <c r="G437" s="125"/>
      <c r="H437" s="125"/>
      <c r="I437" s="125"/>
      <c r="J437" s="125"/>
      <c r="K437" s="125"/>
      <c r="L437" s="125"/>
    </row>
    <row r="438" spans="1:12">
      <c r="A438" s="78" t="s">
        <v>608</v>
      </c>
      <c r="B438" s="125" t="s">
        <v>609</v>
      </c>
      <c r="C438" s="125"/>
      <c r="D438" s="125"/>
      <c r="E438" s="125"/>
      <c r="F438" s="125"/>
      <c r="G438" s="125"/>
      <c r="H438" s="125"/>
      <c r="I438" s="125"/>
      <c r="J438" s="125"/>
      <c r="K438" s="125"/>
      <c r="L438" s="125"/>
    </row>
    <row r="439" spans="1:12">
      <c r="A439" s="78" t="s">
        <v>610</v>
      </c>
      <c r="B439" s="126" t="s">
        <v>611</v>
      </c>
      <c r="C439" s="126"/>
      <c r="D439" s="126"/>
      <c r="E439" s="126"/>
      <c r="F439" s="126"/>
      <c r="G439" s="126"/>
      <c r="H439" s="126"/>
      <c r="I439" s="126"/>
      <c r="J439" s="126"/>
      <c r="K439" s="126"/>
      <c r="L439" s="126"/>
    </row>
    <row r="440" spans="1:12">
      <c r="A440" s="78" t="s">
        <v>612</v>
      </c>
      <c r="B440" s="125" t="s">
        <v>609</v>
      </c>
      <c r="C440" s="125"/>
      <c r="D440" s="125"/>
      <c r="E440" s="125"/>
      <c r="F440" s="125"/>
      <c r="G440" s="125"/>
      <c r="H440" s="125"/>
      <c r="I440" s="125"/>
      <c r="J440" s="125"/>
      <c r="K440" s="125"/>
      <c r="L440" s="125"/>
    </row>
    <row r="441" spans="1:12">
      <c r="A441" s="78" t="s">
        <v>613</v>
      </c>
      <c r="B441" s="125" t="s">
        <v>614</v>
      </c>
      <c r="C441" s="125"/>
      <c r="D441" s="125"/>
      <c r="E441" s="125"/>
      <c r="F441" s="125"/>
      <c r="G441" s="125"/>
      <c r="H441" s="125"/>
      <c r="I441" s="125"/>
      <c r="J441" s="125"/>
      <c r="K441" s="125"/>
      <c r="L441" s="125"/>
    </row>
    <row r="442" spans="1:12" ht="30" customHeight="1">
      <c r="A442" s="78" t="s">
        <v>615</v>
      </c>
      <c r="B442" s="126" t="s">
        <v>616</v>
      </c>
      <c r="C442" s="126"/>
      <c r="D442" s="126"/>
      <c r="E442" s="126"/>
      <c r="F442" s="126"/>
      <c r="G442" s="126"/>
      <c r="H442" s="126"/>
      <c r="I442" s="126"/>
      <c r="J442" s="126"/>
      <c r="K442" s="126"/>
      <c r="L442" s="126"/>
    </row>
    <row r="443" spans="1:12">
      <c r="A443" s="78" t="s">
        <v>617</v>
      </c>
      <c r="B443" s="126" t="s">
        <v>618</v>
      </c>
      <c r="C443" s="126"/>
      <c r="D443" s="126"/>
      <c r="E443" s="126"/>
      <c r="F443" s="126"/>
      <c r="G443" s="126"/>
      <c r="H443" s="126"/>
      <c r="I443" s="126"/>
      <c r="J443" s="126"/>
      <c r="K443" s="126"/>
      <c r="L443" s="126"/>
    </row>
    <row r="444" spans="1:12">
      <c r="A444" s="78" t="s">
        <v>619</v>
      </c>
      <c r="B444" s="125" t="s">
        <v>620</v>
      </c>
      <c r="C444" s="125"/>
      <c r="D444" s="125"/>
      <c r="E444" s="125"/>
      <c r="F444" s="125"/>
      <c r="G444" s="125"/>
      <c r="H444" s="125"/>
      <c r="I444" s="125"/>
      <c r="J444" s="125"/>
      <c r="K444" s="125"/>
      <c r="L444" s="125"/>
    </row>
    <row r="445" spans="1:12">
      <c r="A445" s="78" t="s">
        <v>621</v>
      </c>
      <c r="B445" s="125" t="s">
        <v>622</v>
      </c>
      <c r="C445" s="125"/>
      <c r="D445" s="125"/>
      <c r="E445" s="125"/>
      <c r="F445" s="125"/>
      <c r="G445" s="125"/>
      <c r="H445" s="125"/>
      <c r="I445" s="125"/>
      <c r="J445" s="125"/>
      <c r="K445" s="125"/>
      <c r="L445" s="125"/>
    </row>
    <row r="446" spans="1:12">
      <c r="A446" s="78" t="s">
        <v>623</v>
      </c>
      <c r="B446" s="125" t="s">
        <v>624</v>
      </c>
      <c r="C446" s="125"/>
      <c r="D446" s="125"/>
      <c r="E446" s="125"/>
      <c r="F446" s="125"/>
      <c r="G446" s="125"/>
      <c r="H446" s="125"/>
      <c r="I446" s="125"/>
      <c r="J446" s="125"/>
      <c r="K446" s="125"/>
      <c r="L446" s="125"/>
    </row>
    <row r="447" spans="1:12">
      <c r="A447" s="78" t="s">
        <v>625</v>
      </c>
      <c r="B447" s="126" t="s">
        <v>626</v>
      </c>
      <c r="C447" s="126"/>
      <c r="D447" s="126"/>
      <c r="E447" s="126"/>
      <c r="F447" s="126"/>
      <c r="G447" s="126"/>
      <c r="H447" s="126"/>
      <c r="I447" s="126"/>
      <c r="J447" s="126"/>
      <c r="K447" s="126"/>
      <c r="L447" s="126"/>
    </row>
    <row r="448" spans="1:12">
      <c r="A448" s="78" t="s">
        <v>627</v>
      </c>
      <c r="B448" s="125" t="s">
        <v>628</v>
      </c>
      <c r="C448" s="125"/>
      <c r="D448" s="125"/>
      <c r="E448" s="125"/>
      <c r="F448" s="125"/>
      <c r="G448" s="125"/>
      <c r="H448" s="125"/>
      <c r="I448" s="125"/>
      <c r="J448" s="125"/>
      <c r="K448" s="125"/>
      <c r="L448" s="125"/>
    </row>
    <row r="449" spans="1:12">
      <c r="A449" s="78" t="s">
        <v>629</v>
      </c>
      <c r="B449" s="125" t="s">
        <v>630</v>
      </c>
      <c r="C449" s="125"/>
      <c r="D449" s="125"/>
      <c r="E449" s="125"/>
      <c r="F449" s="125"/>
      <c r="G449" s="125"/>
      <c r="H449" s="125"/>
      <c r="I449" s="125"/>
      <c r="J449" s="125"/>
      <c r="K449" s="125"/>
      <c r="L449" s="125"/>
    </row>
    <row r="450" spans="1:12">
      <c r="A450" s="78" t="s">
        <v>631</v>
      </c>
      <c r="B450" s="125" t="s">
        <v>632</v>
      </c>
      <c r="C450" s="125"/>
      <c r="D450" s="125"/>
      <c r="E450" s="125"/>
      <c r="F450" s="125"/>
      <c r="G450" s="125"/>
      <c r="H450" s="125"/>
      <c r="I450" s="125"/>
      <c r="J450" s="125"/>
      <c r="K450" s="125"/>
      <c r="L450" s="125"/>
    </row>
    <row r="451" spans="1:12" ht="30" customHeight="1">
      <c r="A451" s="78" t="s">
        <v>633</v>
      </c>
      <c r="B451" s="125" t="s">
        <v>634</v>
      </c>
      <c r="C451" s="125"/>
      <c r="D451" s="125"/>
      <c r="E451" s="125"/>
      <c r="F451" s="125"/>
      <c r="G451" s="125"/>
      <c r="H451" s="125"/>
      <c r="I451" s="125"/>
      <c r="J451" s="125"/>
      <c r="K451" s="125"/>
      <c r="L451" s="125"/>
    </row>
    <row r="452" spans="1:12">
      <c r="A452" s="78" t="s">
        <v>635</v>
      </c>
      <c r="B452" s="125" t="s">
        <v>636</v>
      </c>
      <c r="C452" s="125"/>
      <c r="D452" s="125"/>
      <c r="E452" s="125"/>
      <c r="F452" s="125"/>
      <c r="G452" s="125"/>
      <c r="H452" s="125"/>
      <c r="I452" s="125"/>
      <c r="J452" s="125"/>
      <c r="K452" s="125"/>
      <c r="L452" s="125"/>
    </row>
    <row r="453" spans="1:12">
      <c r="A453" s="78" t="s">
        <v>637</v>
      </c>
      <c r="B453" s="126" t="s">
        <v>638</v>
      </c>
      <c r="C453" s="125"/>
      <c r="D453" s="125"/>
      <c r="E453" s="125"/>
      <c r="F453" s="125"/>
      <c r="G453" s="125"/>
      <c r="H453" s="125"/>
      <c r="I453" s="125"/>
      <c r="J453" s="125"/>
      <c r="K453" s="125"/>
      <c r="L453" s="125"/>
    </row>
    <row r="454" spans="1:12">
      <c r="A454" s="78" t="s">
        <v>639</v>
      </c>
      <c r="B454" s="125" t="s">
        <v>640</v>
      </c>
      <c r="C454" s="125"/>
      <c r="D454" s="125"/>
      <c r="E454" s="125"/>
      <c r="F454" s="125"/>
      <c r="G454" s="125"/>
      <c r="H454" s="125"/>
      <c r="I454" s="125"/>
      <c r="J454" s="125"/>
      <c r="K454" s="125"/>
      <c r="L454" s="125"/>
    </row>
    <row r="455" spans="1:12">
      <c r="A455" s="78" t="s">
        <v>641</v>
      </c>
      <c r="B455" s="125" t="s">
        <v>642</v>
      </c>
      <c r="C455" s="125"/>
      <c r="D455" s="125"/>
      <c r="E455" s="125"/>
      <c r="F455" s="125"/>
      <c r="G455" s="125"/>
      <c r="H455" s="125"/>
      <c r="I455" s="125"/>
      <c r="J455" s="125"/>
      <c r="K455" s="125"/>
      <c r="L455" s="125"/>
    </row>
    <row r="456" spans="1:12">
      <c r="A456" s="78" t="s">
        <v>643</v>
      </c>
      <c r="B456" s="125" t="s">
        <v>644</v>
      </c>
      <c r="C456" s="125"/>
      <c r="D456" s="125"/>
      <c r="E456" s="125"/>
      <c r="F456" s="125"/>
      <c r="G456" s="125"/>
      <c r="H456" s="125"/>
      <c r="I456" s="125"/>
      <c r="J456" s="125"/>
      <c r="K456" s="125"/>
      <c r="L456" s="125"/>
    </row>
    <row r="457" spans="1:12">
      <c r="A457" s="78" t="s">
        <v>645</v>
      </c>
      <c r="B457" s="125" t="s">
        <v>646</v>
      </c>
      <c r="C457" s="125"/>
      <c r="D457" s="125"/>
      <c r="E457" s="125"/>
      <c r="F457" s="125"/>
      <c r="G457" s="125"/>
      <c r="H457" s="125"/>
      <c r="I457" s="125"/>
      <c r="J457" s="125"/>
      <c r="K457" s="125"/>
      <c r="L457" s="125"/>
    </row>
    <row r="458" spans="1:12">
      <c r="A458" s="78" t="s">
        <v>647</v>
      </c>
      <c r="B458" s="125" t="s">
        <v>648</v>
      </c>
      <c r="C458" s="125"/>
      <c r="D458" s="125"/>
      <c r="E458" s="125"/>
      <c r="F458" s="125"/>
      <c r="G458" s="125"/>
      <c r="H458" s="125"/>
      <c r="I458" s="125"/>
      <c r="J458" s="125"/>
      <c r="K458" s="125"/>
      <c r="L458" s="125"/>
    </row>
    <row r="461" spans="1:12" ht="15">
      <c r="B461" s="79" t="s">
        <v>649</v>
      </c>
    </row>
    <row r="463" spans="1:12" ht="15">
      <c r="B463" s="80" t="s">
        <v>650</v>
      </c>
      <c r="C463" s="125" t="s">
        <v>651</v>
      </c>
      <c r="D463" s="127"/>
      <c r="E463" s="127"/>
      <c r="F463" s="127"/>
      <c r="G463" s="127"/>
      <c r="H463" s="127"/>
      <c r="I463" s="127"/>
      <c r="J463" s="127"/>
      <c r="K463" s="127"/>
      <c r="L463" s="127"/>
    </row>
    <row r="465" spans="2:12" ht="15">
      <c r="B465" s="80" t="s">
        <v>652</v>
      </c>
      <c r="C465" s="125" t="s">
        <v>653</v>
      </c>
      <c r="D465" s="127"/>
      <c r="E465" s="127"/>
      <c r="F465" s="127"/>
      <c r="G465" s="127"/>
      <c r="H465" s="127"/>
      <c r="I465" s="127"/>
      <c r="J465" s="127"/>
      <c r="K465" s="127"/>
      <c r="L465" s="127"/>
    </row>
    <row r="467" spans="2:12" ht="15">
      <c r="B467" s="80" t="s">
        <v>654</v>
      </c>
      <c r="C467" s="125" t="s">
        <v>655</v>
      </c>
      <c r="D467" s="127"/>
      <c r="E467" s="127"/>
      <c r="F467" s="127"/>
      <c r="G467" s="127"/>
      <c r="H467" s="127"/>
      <c r="I467" s="127"/>
      <c r="J467" s="127"/>
      <c r="K467" s="127"/>
      <c r="L467" s="127"/>
    </row>
    <row r="469" spans="2:12" ht="15">
      <c r="B469" s="80" t="s">
        <v>656</v>
      </c>
      <c r="C469" s="125" t="s">
        <v>657</v>
      </c>
      <c r="D469" s="127"/>
      <c r="E469" s="127"/>
      <c r="F469" s="127"/>
      <c r="G469" s="127"/>
      <c r="H469" s="127"/>
      <c r="I469" s="127"/>
      <c r="J469" s="127"/>
      <c r="K469" s="127"/>
      <c r="L469" s="127"/>
    </row>
    <row r="471" spans="2:12" ht="15">
      <c r="B471" s="80" t="s">
        <v>658</v>
      </c>
      <c r="C471" s="125" t="s">
        <v>653</v>
      </c>
      <c r="D471" s="127"/>
      <c r="E471" s="127"/>
      <c r="F471" s="127"/>
      <c r="G471" s="127"/>
      <c r="H471" s="127"/>
      <c r="I471" s="127"/>
      <c r="J471" s="127"/>
      <c r="K471" s="127"/>
      <c r="L471" s="127"/>
    </row>
    <row r="473" spans="2:12" ht="15">
      <c r="B473" s="80" t="s">
        <v>659</v>
      </c>
      <c r="C473" s="125" t="s">
        <v>655</v>
      </c>
      <c r="D473" s="127"/>
      <c r="E473" s="127"/>
      <c r="F473" s="127"/>
      <c r="G473" s="127"/>
      <c r="H473" s="127"/>
      <c r="I473" s="127"/>
      <c r="J473" s="127"/>
      <c r="K473" s="127"/>
      <c r="L473" s="127"/>
    </row>
    <row r="475" spans="2:12" ht="15">
      <c r="B475" s="80" t="s">
        <v>660</v>
      </c>
      <c r="C475" s="125" t="s">
        <v>661</v>
      </c>
      <c r="D475" s="127"/>
      <c r="E475" s="127"/>
      <c r="F475" s="127"/>
      <c r="G475" s="127"/>
      <c r="H475" s="127"/>
      <c r="I475" s="127"/>
      <c r="J475" s="127"/>
      <c r="K475" s="127"/>
      <c r="L475" s="127"/>
    </row>
    <row r="477" spans="2:12" ht="15">
      <c r="B477" s="80" t="s">
        <v>662</v>
      </c>
      <c r="C477" s="125" t="s">
        <v>663</v>
      </c>
      <c r="D477" s="127"/>
      <c r="E477" s="127"/>
      <c r="F477" s="127"/>
      <c r="G477" s="127"/>
      <c r="H477" s="127"/>
      <c r="I477" s="127"/>
      <c r="J477" s="127"/>
      <c r="K477" s="127"/>
      <c r="L477" s="127"/>
    </row>
    <row r="479" spans="2:12" ht="15">
      <c r="B479" s="80" t="s">
        <v>664</v>
      </c>
      <c r="C479" s="125" t="s">
        <v>665</v>
      </c>
      <c r="D479" s="127"/>
      <c r="E479" s="127"/>
      <c r="F479" s="127"/>
      <c r="G479" s="127"/>
      <c r="H479" s="127"/>
      <c r="I479" s="127"/>
      <c r="J479" s="127"/>
      <c r="K479" s="127"/>
      <c r="L479" s="127"/>
    </row>
    <row r="480" spans="2:12" ht="15">
      <c r="B480" s="80" t="s">
        <v>666</v>
      </c>
      <c r="C480" s="125" t="s">
        <v>667</v>
      </c>
      <c r="D480" s="127"/>
      <c r="E480" s="127"/>
      <c r="F480" s="127"/>
      <c r="G480" s="127"/>
      <c r="H480" s="127"/>
      <c r="I480" s="127"/>
      <c r="J480" s="127"/>
      <c r="K480" s="127"/>
      <c r="L480" s="127"/>
    </row>
    <row r="482" spans="2:12" ht="15">
      <c r="B482" s="80" t="s">
        <v>668</v>
      </c>
      <c r="C482" s="125" t="s">
        <v>663</v>
      </c>
      <c r="D482" s="127"/>
      <c r="E482" s="127"/>
      <c r="F482" s="127"/>
      <c r="G482" s="127"/>
      <c r="H482" s="127"/>
      <c r="I482" s="127"/>
      <c r="J482" s="127"/>
      <c r="K482" s="127"/>
      <c r="L482" s="127"/>
    </row>
    <row r="484" spans="2:12" ht="15">
      <c r="B484" s="80" t="s">
        <v>669</v>
      </c>
      <c r="C484" s="125" t="s">
        <v>670</v>
      </c>
      <c r="D484" s="127"/>
      <c r="E484" s="127"/>
      <c r="F484" s="127"/>
      <c r="G484" s="127"/>
      <c r="H484" s="127"/>
      <c r="I484" s="127"/>
      <c r="J484" s="127"/>
      <c r="K484" s="127"/>
      <c r="L484" s="127"/>
    </row>
    <row r="486" spans="2:12" ht="15">
      <c r="B486" s="80" t="s">
        <v>671</v>
      </c>
      <c r="C486" s="125" t="s">
        <v>672</v>
      </c>
      <c r="D486" s="127"/>
      <c r="E486" s="127"/>
      <c r="F486" s="127"/>
      <c r="G486" s="127"/>
      <c r="H486" s="127"/>
      <c r="I486" s="127"/>
      <c r="J486" s="127"/>
      <c r="K486" s="127"/>
      <c r="L486" s="127"/>
    </row>
    <row r="488" spans="2:12" ht="15">
      <c r="B488" s="80" t="s">
        <v>673</v>
      </c>
      <c r="C488" s="125" t="s">
        <v>674</v>
      </c>
      <c r="D488" s="127"/>
      <c r="E488" s="127"/>
      <c r="F488" s="127"/>
      <c r="G488" s="127"/>
      <c r="H488" s="127"/>
      <c r="I488" s="127"/>
      <c r="J488" s="127"/>
      <c r="K488" s="127"/>
      <c r="L488" s="127"/>
    </row>
    <row r="490" spans="2:12" ht="15">
      <c r="B490" s="80" t="s">
        <v>675</v>
      </c>
      <c r="C490" s="125" t="s">
        <v>674</v>
      </c>
      <c r="D490" s="127"/>
      <c r="E490" s="127"/>
      <c r="F490" s="127"/>
      <c r="G490" s="127"/>
      <c r="H490" s="127"/>
      <c r="I490" s="127"/>
      <c r="J490" s="127"/>
      <c r="K490" s="127"/>
      <c r="L490" s="127"/>
    </row>
    <row r="492" spans="2:12" ht="15">
      <c r="B492" s="80" t="s">
        <v>676</v>
      </c>
      <c r="C492" s="125" t="s">
        <v>677</v>
      </c>
      <c r="D492" s="127"/>
      <c r="E492" s="127"/>
      <c r="F492" s="127"/>
      <c r="G492" s="127"/>
      <c r="H492" s="127"/>
      <c r="I492" s="127"/>
      <c r="J492" s="127"/>
      <c r="K492" s="127"/>
      <c r="L492" s="127"/>
    </row>
  </sheetData>
  <sheetProtection formatCells="0" formatColumns="0" formatRows="0" insertColumns="0" insertRows="0" insertHyperlinks="0" deleteColumns="0" deleteRows="0" sort="0" autoFilter="0" pivotTables="0"/>
  <mergeCells count="47">
    <mergeCell ref="C484:L484"/>
    <mergeCell ref="C486:L486"/>
    <mergeCell ref="C488:L488"/>
    <mergeCell ref="C490:L490"/>
    <mergeCell ref="C492:L492"/>
    <mergeCell ref="C482:L482"/>
    <mergeCell ref="B458:L458"/>
    <mergeCell ref="C463:L463"/>
    <mergeCell ref="C465:L465"/>
    <mergeCell ref="C467:L467"/>
    <mergeCell ref="C469:L469"/>
    <mergeCell ref="C471:L471"/>
    <mergeCell ref="C473:L473"/>
    <mergeCell ref="C475:L475"/>
    <mergeCell ref="C477:L477"/>
    <mergeCell ref="C479:L479"/>
    <mergeCell ref="C480:L480"/>
    <mergeCell ref="B457:L457"/>
    <mergeCell ref="B446:L446"/>
    <mergeCell ref="B447:L447"/>
    <mergeCell ref="B448:L448"/>
    <mergeCell ref="B449:L449"/>
    <mergeCell ref="B450:L450"/>
    <mergeCell ref="B451:L451"/>
    <mergeCell ref="B452:L452"/>
    <mergeCell ref="B453:L453"/>
    <mergeCell ref="B454:L454"/>
    <mergeCell ref="B455:L455"/>
    <mergeCell ref="B456:L456"/>
    <mergeCell ref="B445:L445"/>
    <mergeCell ref="B434:L434"/>
    <mergeCell ref="B435:L435"/>
    <mergeCell ref="B436:L436"/>
    <mergeCell ref="B437:L437"/>
    <mergeCell ref="B438:L438"/>
    <mergeCell ref="B439:L439"/>
    <mergeCell ref="B440:L440"/>
    <mergeCell ref="B441:L441"/>
    <mergeCell ref="B442:L442"/>
    <mergeCell ref="B443:L443"/>
    <mergeCell ref="B444:L444"/>
    <mergeCell ref="B433:L433"/>
    <mergeCell ref="A427:L427"/>
    <mergeCell ref="B429:L429"/>
    <mergeCell ref="B430:L430"/>
    <mergeCell ref="B431:L431"/>
    <mergeCell ref="B432:L432"/>
  </mergeCells>
  <hyperlinks>
    <hyperlink ref="A5" r:id="rId1" xr:uid="{C6B8A1E7-0998-412D-8756-0004E5AE610D}"/>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6602-C7ED-4AAD-BC18-73DD24DD1DD7}">
  <dimension ref="B2:R38"/>
  <sheetViews>
    <sheetView topLeftCell="A4" workbookViewId="0">
      <selection activeCell="E15" sqref="E15"/>
    </sheetView>
  </sheetViews>
  <sheetFormatPr baseColWidth="10" defaultRowHeight="15"/>
  <cols>
    <col min="1" max="1" width="2.7109375" customWidth="1"/>
    <col min="2" max="2" width="34.28515625" customWidth="1"/>
    <col min="3" max="3" width="2.7109375" customWidth="1"/>
    <col min="4" max="7" width="15.7109375" customWidth="1"/>
    <col min="8" max="8" width="8.7109375" customWidth="1"/>
    <col min="9" max="9" width="2.7109375" customWidth="1"/>
    <col min="10" max="13" width="18.7109375" customWidth="1"/>
    <col min="14" max="14" width="8.7109375" customWidth="1"/>
    <col min="15" max="15" width="2.7109375" customWidth="1"/>
    <col min="17" max="17" width="19.140625" customWidth="1"/>
    <col min="18" max="18" width="2.7109375" customWidth="1"/>
  </cols>
  <sheetData>
    <row r="2" spans="2:18">
      <c r="B2" t="s">
        <v>836</v>
      </c>
    </row>
    <row r="3" spans="2:18">
      <c r="B3" t="s">
        <v>835</v>
      </c>
    </row>
    <row r="5" spans="2:18">
      <c r="B5" t="s">
        <v>837</v>
      </c>
    </row>
    <row r="7" spans="2:18">
      <c r="B7" t="s">
        <v>838</v>
      </c>
    </row>
    <row r="8" spans="2:18">
      <c r="B8" s="83" t="s">
        <v>820</v>
      </c>
    </row>
    <row r="9" spans="2:18">
      <c r="B9" t="s">
        <v>819</v>
      </c>
    </row>
    <row r="10" spans="2:18">
      <c r="B10" s="103" t="s">
        <v>832</v>
      </c>
    </row>
    <row r="11" spans="2:18">
      <c r="B11" s="103" t="s">
        <v>833</v>
      </c>
    </row>
    <row r="13" spans="2:18">
      <c r="B13" t="s">
        <v>834</v>
      </c>
    </row>
    <row r="14" spans="2:18">
      <c r="B14" t="s">
        <v>831</v>
      </c>
      <c r="J14" s="108">
        <v>1000</v>
      </c>
      <c r="K14" s="108"/>
    </row>
    <row r="15" spans="2:18">
      <c r="E15" s="108">
        <v>1000000</v>
      </c>
      <c r="F15" s="108">
        <v>1000000</v>
      </c>
      <c r="G15" s="108"/>
      <c r="H15" s="108"/>
      <c r="J15" s="114" t="s">
        <v>829</v>
      </c>
      <c r="M15" s="111"/>
      <c r="N15" s="109"/>
      <c r="O15" s="109"/>
      <c r="R15" s="108"/>
    </row>
    <row r="16" spans="2:18">
      <c r="B16" t="s">
        <v>821</v>
      </c>
      <c r="D16" s="130" t="s">
        <v>825</v>
      </c>
      <c r="E16" s="130"/>
      <c r="F16" s="130"/>
      <c r="G16" s="130"/>
      <c r="H16" s="130"/>
      <c r="J16" s="131" t="s">
        <v>828</v>
      </c>
      <c r="K16" s="131"/>
      <c r="L16" s="131"/>
      <c r="M16" s="131"/>
      <c r="N16" s="131"/>
      <c r="O16" s="106"/>
      <c r="P16" s="56" t="s">
        <v>830</v>
      </c>
      <c r="Q16" s="56"/>
    </row>
    <row r="17" spans="2:17" ht="45">
      <c r="D17" s="104" t="s">
        <v>824</v>
      </c>
      <c r="E17" s="104" t="s">
        <v>923</v>
      </c>
      <c r="F17" s="104" t="s">
        <v>823</v>
      </c>
      <c r="G17" s="104" t="s">
        <v>925</v>
      </c>
      <c r="H17" s="104" t="s">
        <v>822</v>
      </c>
      <c r="J17" s="104" t="s">
        <v>922</v>
      </c>
      <c r="K17" s="104" t="s">
        <v>923</v>
      </c>
      <c r="L17" s="104" t="s">
        <v>924</v>
      </c>
      <c r="M17" s="104" t="s">
        <v>925</v>
      </c>
      <c r="N17" s="104" t="s">
        <v>822</v>
      </c>
      <c r="O17" s="104"/>
      <c r="P17" s="104" t="s">
        <v>822</v>
      </c>
      <c r="Q17" s="104" t="s">
        <v>922</v>
      </c>
    </row>
    <row r="18" spans="2:17" s="105" customFormat="1" ht="30" customHeight="1">
      <c r="B18" s="104" t="s">
        <v>315</v>
      </c>
      <c r="D18" s="110">
        <v>1550671887.1833301</v>
      </c>
      <c r="E18" s="110">
        <f>D18*0.37/$E$15</f>
        <v>573.74859825783221</v>
      </c>
      <c r="F18" s="110">
        <f>3683.6*F15</f>
        <v>3683600000</v>
      </c>
      <c r="G18" s="110">
        <f>F18*0.37/1000000</f>
        <v>1362.932</v>
      </c>
      <c r="H18" s="107">
        <f>D18/F18</f>
        <v>0.42096641524142958</v>
      </c>
      <c r="J18" s="110">
        <f>1700*J14</f>
        <v>1700000</v>
      </c>
      <c r="K18" s="110">
        <f>0.000296*J18</f>
        <v>503.2</v>
      </c>
      <c r="L18" s="110">
        <f>'Source 1 - GDP'!X39*J14</f>
        <v>5674743.9000000004</v>
      </c>
      <c r="M18" s="110">
        <f>0.000296*L18</f>
        <v>1679.7241944</v>
      </c>
      <c r="N18" s="107">
        <f>J18/L18</f>
        <v>0.29957299042164703</v>
      </c>
      <c r="O18" s="107"/>
      <c r="P18" s="116">
        <f t="shared" ref="P18:P36" si="0">(0.25*N18)+(0.75*H18)</f>
        <v>0.39061805903648394</v>
      </c>
      <c r="Q18" s="117">
        <f>P18*L18</f>
        <v>2216657.4477471272</v>
      </c>
    </row>
    <row r="19" spans="2:17" s="105" customFormat="1" ht="30" customHeight="1">
      <c r="B19" s="104" t="s">
        <v>293</v>
      </c>
      <c r="D19" s="110">
        <v>1151437449.6666701</v>
      </c>
      <c r="E19" s="110">
        <f>D19*0.37/$E$15</f>
        <v>426.03185637666792</v>
      </c>
      <c r="F19" s="110">
        <f>894.9*F15</f>
        <v>894900000</v>
      </c>
      <c r="G19" s="110">
        <f>F19*0.37/1000000</f>
        <v>331.113</v>
      </c>
      <c r="H19" s="107">
        <f t="shared" ref="H19:H36" si="1">D19/F19</f>
        <v>1.2866660517003801</v>
      </c>
      <c r="J19" s="110">
        <f>15500*J14</f>
        <v>15500000</v>
      </c>
      <c r="K19" s="110">
        <f t="shared" ref="K19:K36" si="2">0.000296*J19</f>
        <v>4588</v>
      </c>
      <c r="L19" s="110">
        <f>'Source 1 - GDP'!X40*J14</f>
        <v>10447833.699999999</v>
      </c>
      <c r="M19" s="110">
        <f t="shared" ref="M19:M36" si="3">0.000296*L19</f>
        <v>3092.5587751999997</v>
      </c>
      <c r="N19" s="107">
        <f t="shared" ref="N19:N36" si="4">J19/L19</f>
        <v>1.4835611328691038</v>
      </c>
      <c r="O19" s="107"/>
      <c r="P19" s="116">
        <f t="shared" si="0"/>
        <v>1.335889821992561</v>
      </c>
      <c r="Q19" s="117">
        <f>P19*L19</f>
        <v>13957154.701700879</v>
      </c>
    </row>
    <row r="20" spans="2:17" s="105" customFormat="1" ht="30" customHeight="1">
      <c r="B20" s="104" t="s">
        <v>316</v>
      </c>
      <c r="D20" s="110">
        <v>8924942368.3166695</v>
      </c>
      <c r="E20" s="110">
        <f>D20*0.37/$E$15</f>
        <v>3302.2286762771678</v>
      </c>
      <c r="F20" s="110">
        <f>6128.6*F15</f>
        <v>6128600000</v>
      </c>
      <c r="G20" s="110">
        <f>F20*0.37/1000000</f>
        <v>2267.5819999999999</v>
      </c>
      <c r="H20" s="107">
        <f t="shared" si="1"/>
        <v>1.456277513349977</v>
      </c>
      <c r="J20" s="110">
        <f>4550*J14</f>
        <v>4550000</v>
      </c>
      <c r="K20" s="110">
        <f t="shared" si="2"/>
        <v>1346.8</v>
      </c>
      <c r="L20" s="110">
        <f>'Source 1 - GDP'!X41*J14</f>
        <v>3268470.3</v>
      </c>
      <c r="M20" s="110">
        <f t="shared" si="3"/>
        <v>967.46720879999987</v>
      </c>
      <c r="N20" s="107">
        <f t="shared" si="4"/>
        <v>1.3920885253263584</v>
      </c>
      <c r="O20" s="107"/>
      <c r="P20" s="116">
        <f t="shared" si="0"/>
        <v>1.4402302663440725</v>
      </c>
      <c r="Q20" s="117">
        <f t="shared" ref="Q20:Q36" si="5">P20*L20</f>
        <v>4707349.85070669</v>
      </c>
    </row>
    <row r="21" spans="2:17" s="105" customFormat="1" ht="30" customHeight="1">
      <c r="B21" s="104" t="s">
        <v>317</v>
      </c>
      <c r="D21" s="110">
        <v>5277733905.8500004</v>
      </c>
      <c r="E21" s="110">
        <f>D21*0.37/$E$15</f>
        <v>1952.7615451645001</v>
      </c>
      <c r="F21" s="110">
        <f>1536.6*F15</f>
        <v>1536600000</v>
      </c>
      <c r="G21" s="110">
        <f>F21*0.37/1000000</f>
        <v>568.54200000000003</v>
      </c>
      <c r="H21" s="107">
        <f t="shared" si="1"/>
        <v>3.4346830052388393</v>
      </c>
      <c r="J21" s="110">
        <f>2850*J14</f>
        <v>2850000</v>
      </c>
      <c r="K21" s="110">
        <f t="shared" si="2"/>
        <v>843.59999999999991</v>
      </c>
      <c r="L21" s="110">
        <f>'Source 1 - GDP'!X42*J14</f>
        <v>756410.10000000009</v>
      </c>
      <c r="M21" s="110">
        <f t="shared" si="3"/>
        <v>223.89738960000003</v>
      </c>
      <c r="N21" s="107">
        <f t="shared" si="4"/>
        <v>3.7677973892733578</v>
      </c>
      <c r="O21" s="107"/>
      <c r="P21" s="116">
        <f t="shared" si="0"/>
        <v>3.5179616012474693</v>
      </c>
      <c r="Q21" s="117">
        <f t="shared" si="5"/>
        <v>2661021.6865957589</v>
      </c>
    </row>
    <row r="22" spans="2:17" s="105" customFormat="1" ht="30" customHeight="1">
      <c r="B22" s="104" t="s">
        <v>318</v>
      </c>
      <c r="D22" s="110">
        <v>793142077.78333294</v>
      </c>
      <c r="E22" s="110">
        <f>D22*0.37/$E$15</f>
        <v>293.46256877983319</v>
      </c>
      <c r="F22" s="110">
        <f>360.4*F15</f>
        <v>360400000</v>
      </c>
      <c r="G22" s="110">
        <f>F22*0.37/1000000</f>
        <v>133.34800000000001</v>
      </c>
      <c r="H22" s="107">
        <f t="shared" si="1"/>
        <v>2.2007271858583044</v>
      </c>
      <c r="J22" s="110">
        <f>625*J14</f>
        <v>625000</v>
      </c>
      <c r="K22" s="110">
        <f t="shared" si="2"/>
        <v>185</v>
      </c>
      <c r="L22" s="110">
        <f>'Source 1 - GDP'!X43*J14</f>
        <v>262294.89999999997</v>
      </c>
      <c r="M22" s="110">
        <f t="shared" si="3"/>
        <v>77.639290399999979</v>
      </c>
      <c r="N22" s="107">
        <f t="shared" si="4"/>
        <v>2.382814153077319</v>
      </c>
      <c r="O22" s="107"/>
      <c r="P22" s="116">
        <f t="shared" si="0"/>
        <v>2.2462489276630579</v>
      </c>
      <c r="Q22" s="117">
        <f t="shared" si="5"/>
        <v>589179.63785648893</v>
      </c>
    </row>
    <row r="23" spans="2:17" s="105" customFormat="1" ht="30" customHeight="1">
      <c r="B23" s="104" t="s">
        <v>296</v>
      </c>
      <c r="D23" s="110">
        <v>12752101858.983299</v>
      </c>
      <c r="E23" s="110">
        <f>D23*0.37/$E$15</f>
        <v>4718.277687823821</v>
      </c>
      <c r="F23" s="110">
        <f>4220.8*F15</f>
        <v>4220800000</v>
      </c>
      <c r="G23" s="110">
        <f>F23*0.37/1000000</f>
        <v>1561.6959999999999</v>
      </c>
      <c r="H23" s="107">
        <f t="shared" si="1"/>
        <v>3.0212523358091592</v>
      </c>
      <c r="J23" s="110">
        <f>2850*J14</f>
        <v>2850000</v>
      </c>
      <c r="K23" s="110">
        <f t="shared" si="2"/>
        <v>843.59999999999991</v>
      </c>
      <c r="L23" s="110">
        <f>'Source 1 - GDP'!X44*J14</f>
        <v>1184904.2999999998</v>
      </c>
      <c r="M23" s="110">
        <f t="shared" si="3"/>
        <v>350.7316727999999</v>
      </c>
      <c r="N23" s="107">
        <f t="shared" si="4"/>
        <v>2.4052575385201997</v>
      </c>
      <c r="O23" s="107"/>
      <c r="P23" s="116">
        <f t="shared" si="0"/>
        <v>2.8672536364869194</v>
      </c>
      <c r="Q23" s="117">
        <f t="shared" si="5"/>
        <v>3397421.1630639872</v>
      </c>
    </row>
    <row r="24" spans="2:17" s="105" customFormat="1" ht="30" customHeight="1">
      <c r="B24" s="104" t="s">
        <v>297</v>
      </c>
      <c r="D24" s="110">
        <v>18330334165.083302</v>
      </c>
      <c r="E24" s="110">
        <f>D24*0.37/$E$15</f>
        <v>6782.2236410808209</v>
      </c>
      <c r="F24" s="110">
        <f>8753.3*F15</f>
        <v>8753300000</v>
      </c>
      <c r="G24" s="110">
        <f>F24*0.37/1000000</f>
        <v>3238.721</v>
      </c>
      <c r="H24" s="107">
        <f t="shared" si="1"/>
        <v>2.0941055561997532</v>
      </c>
      <c r="J24" s="110">
        <f>8800*J14</f>
        <v>8800000</v>
      </c>
      <c r="K24" s="110">
        <f t="shared" si="2"/>
        <v>2604.7999999999997</v>
      </c>
      <c r="L24" s="110">
        <f>'Source 1 - GDP'!X45*J14</f>
        <v>4161201.6000000006</v>
      </c>
      <c r="M24" s="110">
        <f t="shared" si="3"/>
        <v>1231.7156736000002</v>
      </c>
      <c r="N24" s="107">
        <f t="shared" si="4"/>
        <v>2.114773771114574</v>
      </c>
      <c r="O24" s="107"/>
      <c r="P24" s="116">
        <f t="shared" si="0"/>
        <v>2.0992726099284584</v>
      </c>
      <c r="Q24" s="117">
        <f t="shared" si="5"/>
        <v>8735496.543270478</v>
      </c>
    </row>
    <row r="25" spans="2:17" s="105" customFormat="1" ht="30" customHeight="1">
      <c r="B25" s="104" t="s">
        <v>298</v>
      </c>
      <c r="D25" s="110">
        <v>3221883242</v>
      </c>
      <c r="E25" s="110">
        <f>D25*0.37/$E$15</f>
        <v>1192.0967995399999</v>
      </c>
      <c r="F25" s="110">
        <f>3251.8*F15</f>
        <v>3251800000</v>
      </c>
      <c r="G25" s="110">
        <f>F25*0.37/1000000</f>
        <v>1203.1659999999999</v>
      </c>
      <c r="H25" s="107">
        <f t="shared" si="1"/>
        <v>0.99079993911064645</v>
      </c>
      <c r="J25" s="110">
        <f>1275*J14</f>
        <v>1275000</v>
      </c>
      <c r="K25" s="110">
        <f t="shared" si="2"/>
        <v>377.4</v>
      </c>
      <c r="L25" s="110">
        <f>'Source 1 - GDP'!X46*J14</f>
        <v>1336763.0999999999</v>
      </c>
      <c r="M25" s="110">
        <f t="shared" si="3"/>
        <v>395.68187759999995</v>
      </c>
      <c r="N25" s="107">
        <f t="shared" si="4"/>
        <v>0.9537965253529217</v>
      </c>
      <c r="O25" s="107"/>
      <c r="P25" s="116">
        <f t="shared" si="0"/>
        <v>0.98154908567121524</v>
      </c>
      <c r="Q25" s="117">
        <f t="shared" si="5"/>
        <v>1312098.5985640192</v>
      </c>
    </row>
    <row r="26" spans="2:17" s="105" customFormat="1" ht="30" customHeight="1">
      <c r="B26" s="104" t="s">
        <v>299</v>
      </c>
      <c r="D26" s="110">
        <v>4631533980</v>
      </c>
      <c r="E26" s="110">
        <f>D26*0.37/$E$15</f>
        <v>1713.6675725999999</v>
      </c>
      <c r="F26" s="110">
        <f xml:space="preserve"> 1724.4*F15</f>
        <v>1724400000</v>
      </c>
      <c r="G26" s="110">
        <f>F26*0.37/1000000</f>
        <v>638.02800000000002</v>
      </c>
      <c r="H26" s="107">
        <f t="shared" si="1"/>
        <v>2.6858814544189284</v>
      </c>
      <c r="J26" s="110">
        <f>825*J14</f>
        <v>825000</v>
      </c>
      <c r="K26" s="110">
        <f t="shared" si="2"/>
        <v>244.2</v>
      </c>
      <c r="L26" s="110">
        <f>'Source 1 - GDP'!X47*J14</f>
        <v>365727.10000000003</v>
      </c>
      <c r="M26" s="110">
        <f t="shared" si="3"/>
        <v>108.2552216</v>
      </c>
      <c r="N26" s="107">
        <f t="shared" si="4"/>
        <v>2.2557803345718703</v>
      </c>
      <c r="O26" s="107"/>
      <c r="P26" s="116">
        <f t="shared" si="0"/>
        <v>2.5783561744571637</v>
      </c>
      <c r="Q26" s="117">
        <f t="shared" si="5"/>
        <v>942974.72645131266</v>
      </c>
    </row>
    <row r="27" spans="2:17" s="105" customFormat="1" ht="30" customHeight="1">
      <c r="B27" s="104" t="s">
        <v>300</v>
      </c>
      <c r="D27" s="110">
        <v>3269652958.6999998</v>
      </c>
      <c r="E27" s="110">
        <f>D27*0.37/$E$15</f>
        <v>1209.7715947189999</v>
      </c>
      <c r="F27" s="110">
        <f>1736*F15</f>
        <v>1736000000</v>
      </c>
      <c r="G27" s="110">
        <f>F27*0.37/1000000</f>
        <v>642.32000000000005</v>
      </c>
      <c r="H27" s="107">
        <f t="shared" si="1"/>
        <v>1.8834406444124423</v>
      </c>
      <c r="J27" s="110">
        <f>1425*J14</f>
        <v>1425000</v>
      </c>
      <c r="K27" s="110">
        <f t="shared" si="2"/>
        <v>421.79999999999995</v>
      </c>
      <c r="L27" s="110">
        <f>'Source 1 - GDP'!X48*J14</f>
        <v>827656.20000000007</v>
      </c>
      <c r="M27" s="110">
        <f t="shared" si="3"/>
        <v>244.98623520000001</v>
      </c>
      <c r="N27" s="107">
        <f t="shared" si="4"/>
        <v>1.7217293847372857</v>
      </c>
      <c r="O27" s="107"/>
      <c r="P27" s="116">
        <f t="shared" si="0"/>
        <v>1.8430128294936532</v>
      </c>
      <c r="Q27" s="117">
        <f t="shared" si="5"/>
        <v>1525380.995009965</v>
      </c>
    </row>
    <row r="28" spans="2:17" s="105" customFormat="1" ht="30" customHeight="1">
      <c r="B28" s="104" t="s">
        <v>302</v>
      </c>
      <c r="D28" s="110">
        <v>8270877508.03333</v>
      </c>
      <c r="E28" s="110">
        <f>D28*0.37/$E$15</f>
        <v>3060.2246779723318</v>
      </c>
      <c r="F28" s="110">
        <f>2750.3*F15</f>
        <v>2750300000</v>
      </c>
      <c r="G28" s="110">
        <f>F28*0.37/1000000</f>
        <v>1017.611</v>
      </c>
      <c r="H28" s="107">
        <f t="shared" si="1"/>
        <v>3.0072637559660147</v>
      </c>
      <c r="J28" s="110">
        <f>5700*J14</f>
        <v>5700000</v>
      </c>
      <c r="K28" s="110">
        <f t="shared" si="2"/>
        <v>1687.1999999999998</v>
      </c>
      <c r="L28" s="110">
        <f>'Source 1 - GDP'!X49*J14</f>
        <v>2080982.9</v>
      </c>
      <c r="M28" s="110">
        <f t="shared" si="3"/>
        <v>615.97093839999991</v>
      </c>
      <c r="N28" s="107">
        <f t="shared" si="4"/>
        <v>2.7390902635480572</v>
      </c>
      <c r="O28" s="107"/>
      <c r="P28" s="116">
        <f t="shared" si="0"/>
        <v>2.9402203828615252</v>
      </c>
      <c r="Q28" s="117">
        <f t="shared" si="5"/>
        <v>6118548.3389662867</v>
      </c>
    </row>
    <row r="29" spans="2:17" s="105" customFormat="1" ht="30" customHeight="1">
      <c r="B29" s="104" t="s">
        <v>303</v>
      </c>
      <c r="D29" s="110">
        <v>11430174261.7167</v>
      </c>
      <c r="E29" s="110">
        <f>D29*0.37/$E$15</f>
        <v>4229.1644768351789</v>
      </c>
      <c r="F29" s="110">
        <f>5347.4*F15</f>
        <v>5347400000</v>
      </c>
      <c r="G29" s="110">
        <f>F29*0.37/1000000</f>
        <v>1978.538</v>
      </c>
      <c r="H29" s="107">
        <f t="shared" si="1"/>
        <v>2.137519965163762</v>
      </c>
      <c r="J29" s="110">
        <f>4275*J14</f>
        <v>4275000</v>
      </c>
      <c r="K29" s="110">
        <f t="shared" si="2"/>
        <v>1265.3999999999999</v>
      </c>
      <c r="L29" s="110">
        <f>'Source 1 - GDP'!X50*J14</f>
        <v>2197558.5</v>
      </c>
      <c r="M29" s="110">
        <f t="shared" si="3"/>
        <v>650.47731599999997</v>
      </c>
      <c r="N29" s="107">
        <f t="shared" si="4"/>
        <v>1.9453407042406379</v>
      </c>
      <c r="O29" s="107"/>
      <c r="P29" s="116">
        <f t="shared" si="0"/>
        <v>2.0894751499329809</v>
      </c>
      <c r="Q29" s="117">
        <f t="shared" si="5"/>
        <v>4591743.8762739962</v>
      </c>
    </row>
    <row r="30" spans="2:17" s="105" customFormat="1" ht="30" customHeight="1">
      <c r="B30" s="104" t="s">
        <v>319</v>
      </c>
      <c r="D30" s="110">
        <v>1225600400.96667</v>
      </c>
      <c r="E30" s="110">
        <f>D30*0.37/$E$15</f>
        <v>453.47214835766795</v>
      </c>
      <c r="F30" s="110">
        <f>1882.6*F15</f>
        <v>1882600000</v>
      </c>
      <c r="G30" s="110">
        <f>F30*0.37/1000000</f>
        <v>696.56200000000001</v>
      </c>
      <c r="H30" s="107">
        <f t="shared" si="1"/>
        <v>0.65101476732533203</v>
      </c>
      <c r="J30" s="110">
        <f>1425*J14</f>
        <v>1425000</v>
      </c>
      <c r="K30" s="110">
        <f t="shared" si="2"/>
        <v>421.79999999999995</v>
      </c>
      <c r="L30" s="110">
        <f>'Source 1 - GDP'!X51*J14</f>
        <v>591047.5</v>
      </c>
      <c r="M30" s="110">
        <f t="shared" si="3"/>
        <v>174.95005999999998</v>
      </c>
      <c r="N30" s="107">
        <f t="shared" si="4"/>
        <v>2.4109737373053775</v>
      </c>
      <c r="O30" s="107"/>
      <c r="P30" s="116">
        <f t="shared" si="0"/>
        <v>1.0910045098203434</v>
      </c>
      <c r="Q30" s="117">
        <f t="shared" si="5"/>
        <v>644835.48801803938</v>
      </c>
    </row>
    <row r="31" spans="2:17" s="105" customFormat="1" ht="30" customHeight="1">
      <c r="B31" s="104" t="s">
        <v>320</v>
      </c>
      <c r="D31" s="110">
        <v>1464607982.5999999</v>
      </c>
      <c r="E31" s="110">
        <f>D31*0.37/$E$15</f>
        <v>541.90495356199995</v>
      </c>
      <c r="F31" s="110">
        <f>397.9*F15</f>
        <v>397900000</v>
      </c>
      <c r="G31" s="110">
        <f>F31*0.37/1000000</f>
        <v>147.22300000000001</v>
      </c>
      <c r="H31" s="107">
        <f t="shared" si="1"/>
        <v>3.6808443895451117</v>
      </c>
      <c r="J31" s="110">
        <f>825*J14</f>
        <v>825000</v>
      </c>
      <c r="K31" s="110">
        <f t="shared" si="2"/>
        <v>244.2</v>
      </c>
      <c r="L31" s="110">
        <f>'Source 1 - GDP'!X52*J14</f>
        <v>246258.5</v>
      </c>
      <c r="M31" s="110">
        <f t="shared" si="3"/>
        <v>72.892516000000001</v>
      </c>
      <c r="N31" s="107">
        <f t="shared" si="4"/>
        <v>3.3501381678195878</v>
      </c>
      <c r="O31" s="107"/>
      <c r="P31" s="116">
        <f t="shared" si="0"/>
        <v>3.5981678341137311</v>
      </c>
      <c r="Q31" s="117">
        <f t="shared" si="5"/>
        <v>886079.4135770963</v>
      </c>
    </row>
    <row r="32" spans="2:17" s="105" customFormat="1" ht="30" customHeight="1">
      <c r="B32" s="104" t="s">
        <v>321</v>
      </c>
      <c r="D32" s="110">
        <v>424280155.73333299</v>
      </c>
      <c r="E32" s="110">
        <f>D32*0.37/$E$15</f>
        <v>156.98365762133321</v>
      </c>
      <c r="F32" s="110">
        <f>3400.8*F15</f>
        <v>3400800000</v>
      </c>
      <c r="G32" s="110">
        <f>F32*0.37/1000000</f>
        <v>1258.296</v>
      </c>
      <c r="H32" s="107">
        <f t="shared" si="1"/>
        <v>0.12475892605661403</v>
      </c>
      <c r="J32" s="110">
        <f>1250*J14</f>
        <v>1250000</v>
      </c>
      <c r="K32" s="110">
        <f t="shared" si="2"/>
        <v>370</v>
      </c>
      <c r="L32" s="110">
        <f>'Source 1 - GDP'!X53*J14</f>
        <v>2162488.1999999997</v>
      </c>
      <c r="M32" s="110">
        <f t="shared" si="3"/>
        <v>640.09650719999991</v>
      </c>
      <c r="N32" s="107">
        <f t="shared" si="4"/>
        <v>0.57803783622958038</v>
      </c>
      <c r="O32" s="107"/>
      <c r="P32" s="116">
        <f t="shared" si="0"/>
        <v>0.23807865359985561</v>
      </c>
      <c r="Q32" s="117">
        <f t="shared" si="5"/>
        <v>514842.27908157522</v>
      </c>
    </row>
    <row r="33" spans="2:17" s="105" customFormat="1" ht="30" customHeight="1">
      <c r="B33" s="104" t="s">
        <v>322</v>
      </c>
      <c r="D33" s="110">
        <v>855610639.88333297</v>
      </c>
      <c r="E33" s="110">
        <f>D33*0.37/$E$15</f>
        <v>316.57593675683319</v>
      </c>
      <c r="F33" s="110">
        <f>2197.4*F15</f>
        <v>2197400000</v>
      </c>
      <c r="G33" s="110">
        <f>F33*0.37/1000000</f>
        <v>813.03800000000001</v>
      </c>
      <c r="H33" s="107">
        <f t="shared" si="1"/>
        <v>0.3893740966065955</v>
      </c>
      <c r="J33" s="110">
        <f>825*J14</f>
        <v>825000</v>
      </c>
      <c r="K33" s="110">
        <f t="shared" si="2"/>
        <v>244.2</v>
      </c>
      <c r="L33" s="110">
        <f>'Source 1 - GDP'!X54*J14</f>
        <v>1736877.9</v>
      </c>
      <c r="M33" s="110">
        <f t="shared" si="3"/>
        <v>514.11585839999998</v>
      </c>
      <c r="N33" s="107">
        <f t="shared" si="4"/>
        <v>0.47499021088356302</v>
      </c>
      <c r="O33" s="107"/>
      <c r="P33" s="116">
        <f t="shared" si="0"/>
        <v>0.41077812517583739</v>
      </c>
      <c r="Q33" s="117">
        <f t="shared" si="5"/>
        <v>713471.44742134551</v>
      </c>
    </row>
    <row r="34" spans="2:17" s="105" customFormat="1" ht="30" customHeight="1">
      <c r="B34" s="104" t="s">
        <v>323</v>
      </c>
      <c r="D34" s="110">
        <v>2369961191.28333</v>
      </c>
      <c r="E34" s="110">
        <f>D34*0.37/$E$15</f>
        <v>876.88564077483215</v>
      </c>
      <c r="F34" s="110">
        <f>2509.7*F15</f>
        <v>2509700000</v>
      </c>
      <c r="G34" s="110">
        <f>F34*0.37/1000000</f>
        <v>928.58900000000006</v>
      </c>
      <c r="H34" s="107">
        <f t="shared" si="1"/>
        <v>0.94432051292318997</v>
      </c>
      <c r="J34" s="110">
        <f>825*J14</f>
        <v>825000</v>
      </c>
      <c r="K34" s="110">
        <f t="shared" si="2"/>
        <v>244.2</v>
      </c>
      <c r="L34" s="110">
        <f>'Source 1 - GDP'!X55*J14</f>
        <v>962960.79999999993</v>
      </c>
      <c r="M34" s="110">
        <f t="shared" si="3"/>
        <v>285.03639679999998</v>
      </c>
      <c r="N34" s="107">
        <f t="shared" si="4"/>
        <v>0.85673269358420412</v>
      </c>
      <c r="O34" s="107"/>
      <c r="P34" s="116">
        <f t="shared" si="0"/>
        <v>0.92242355808844345</v>
      </c>
      <c r="Q34" s="117">
        <f t="shared" si="5"/>
        <v>888257.72743569396</v>
      </c>
    </row>
    <row r="35" spans="2:17" s="105" customFormat="1" ht="30" customHeight="1">
      <c r="B35" s="104" t="s">
        <v>324</v>
      </c>
      <c r="D35" s="110">
        <v>890742825.71666706</v>
      </c>
      <c r="E35" s="110">
        <f>D35*0.37/$E$15</f>
        <v>329.57484551516683</v>
      </c>
      <c r="F35" s="110">
        <f>2119.8*F15</f>
        <v>2119800000.0000002</v>
      </c>
      <c r="G35" s="110">
        <f>F35*0.37/1000000</f>
        <v>784.32600000000014</v>
      </c>
      <c r="H35" s="107">
        <f t="shared" si="1"/>
        <v>0.4202013518806807</v>
      </c>
      <c r="J35" s="110">
        <f>90*J14</f>
        <v>90000</v>
      </c>
      <c r="K35" s="110">
        <f t="shared" si="2"/>
        <v>26.639999999999997</v>
      </c>
      <c r="L35" s="110">
        <f>'Source 1 - GDP'!X56*J14</f>
        <v>163182.09999999998</v>
      </c>
      <c r="M35" s="110">
        <f t="shared" si="3"/>
        <v>48.301901599999994</v>
      </c>
      <c r="N35" s="107">
        <f t="shared" si="4"/>
        <v>0.55153108092125314</v>
      </c>
      <c r="O35" s="107"/>
      <c r="P35" s="116">
        <f t="shared" si="0"/>
        <v>0.45303378414082385</v>
      </c>
      <c r="Q35" s="117">
        <f t="shared" si="5"/>
        <v>73927.004267046315</v>
      </c>
    </row>
    <row r="36" spans="2:17" s="105" customFormat="1" ht="30" customHeight="1">
      <c r="B36" s="104" t="s">
        <v>325</v>
      </c>
      <c r="D36" s="110">
        <v>593268427.98333299</v>
      </c>
      <c r="E36" s="110">
        <f>D36*0.37/$E$15</f>
        <v>219.50931835383321</v>
      </c>
      <c r="F36" s="110">
        <f>358.8*F15</f>
        <v>358800000</v>
      </c>
      <c r="G36" s="110">
        <f>F36*0.37/1000000</f>
        <v>132.756</v>
      </c>
      <c r="H36" s="107">
        <f t="shared" si="1"/>
        <v>1.6534794536882191</v>
      </c>
      <c r="J36" s="110">
        <f>210*J14</f>
        <v>210000</v>
      </c>
      <c r="K36" s="110">
        <f t="shared" si="2"/>
        <v>62.16</v>
      </c>
      <c r="L36" s="110">
        <f>'Source 1 - GDP'!X57*J14</f>
        <v>185039.3</v>
      </c>
      <c r="M36" s="110">
        <f t="shared" si="3"/>
        <v>54.771632799999992</v>
      </c>
      <c r="N36" s="107">
        <f t="shared" si="4"/>
        <v>1.1348940468322135</v>
      </c>
      <c r="O36" s="107"/>
      <c r="P36" s="116">
        <f t="shared" si="0"/>
        <v>1.5238331019742177</v>
      </c>
      <c r="Q36" s="117">
        <f t="shared" si="5"/>
        <v>281969.01050613786</v>
      </c>
    </row>
    <row r="38" spans="2:17">
      <c r="G38" s="115"/>
      <c r="M38" s="115"/>
    </row>
  </sheetData>
  <mergeCells count="2">
    <mergeCell ref="D16:H16"/>
    <mergeCell ref="J16:N16"/>
  </mergeCells>
  <pageMargins left="0.7" right="0.7" top="0.78740157499999996" bottom="0.78740157499999996"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6B723-3075-4A8E-A6C3-A51C21048AA7}">
  <dimension ref="A2:L139"/>
  <sheetViews>
    <sheetView workbookViewId="0">
      <selection activeCell="B2" sqref="B2"/>
    </sheetView>
  </sheetViews>
  <sheetFormatPr baseColWidth="10" defaultRowHeight="15"/>
  <cols>
    <col min="1" max="2" width="15.7109375" customWidth="1"/>
    <col min="3" max="3" width="50.7109375" bestFit="1" customWidth="1"/>
    <col min="4" max="7" width="15.7109375" customWidth="1"/>
  </cols>
  <sheetData>
    <row r="2" spans="2:7">
      <c r="B2" s="83" t="s">
        <v>697</v>
      </c>
    </row>
    <row r="4" spans="2:7">
      <c r="B4" t="s">
        <v>683</v>
      </c>
    </row>
    <row r="5" spans="2:7">
      <c r="B5" s="83" t="s">
        <v>678</v>
      </c>
    </row>
    <row r="6" spans="2:7">
      <c r="B6" t="s">
        <v>679</v>
      </c>
      <c r="C6" t="s">
        <v>680</v>
      </c>
      <c r="D6" t="s">
        <v>684</v>
      </c>
      <c r="E6" t="s">
        <v>681</v>
      </c>
      <c r="F6" t="s">
        <v>682</v>
      </c>
      <c r="G6" t="s">
        <v>686</v>
      </c>
    </row>
    <row r="7" spans="2:7">
      <c r="B7">
        <v>2020</v>
      </c>
      <c r="C7" s="58">
        <v>19292.48</v>
      </c>
      <c r="D7" s="58">
        <v>1147.75</v>
      </c>
      <c r="E7" s="58">
        <v>22390.57</v>
      </c>
      <c r="F7" s="58">
        <v>250.82</v>
      </c>
      <c r="G7" s="58">
        <v>43081.62</v>
      </c>
    </row>
    <row r="8" spans="2:7" ht="6" customHeight="1"/>
    <row r="9" spans="2:7">
      <c r="B9" t="s">
        <v>685</v>
      </c>
    </row>
    <row r="10" spans="2:7">
      <c r="B10" t="s">
        <v>687</v>
      </c>
    </row>
    <row r="13" spans="2:7">
      <c r="B13" t="s">
        <v>689</v>
      </c>
    </row>
    <row r="14" spans="2:7">
      <c r="B14" s="83" t="s">
        <v>688</v>
      </c>
    </row>
    <row r="16" spans="2:7">
      <c r="B16" t="s">
        <v>690</v>
      </c>
      <c r="C16" t="s">
        <v>691</v>
      </c>
      <c r="D16" s="84">
        <v>2020</v>
      </c>
    </row>
    <row r="17" spans="1:4" ht="6" customHeight="1"/>
    <row r="18" spans="1:4">
      <c r="B18" s="128" t="s">
        <v>692</v>
      </c>
      <c r="C18" t="s">
        <v>693</v>
      </c>
      <c r="D18" s="101">
        <v>11095.4</v>
      </c>
    </row>
    <row r="19" spans="1:4">
      <c r="B19" s="128"/>
      <c r="C19" t="s">
        <v>694</v>
      </c>
      <c r="D19">
        <v>57.51</v>
      </c>
    </row>
    <row r="20" spans="1:4" ht="6" customHeight="1"/>
    <row r="21" spans="1:4">
      <c r="B21" s="129" t="s">
        <v>695</v>
      </c>
      <c r="C21" t="s">
        <v>693</v>
      </c>
      <c r="D21">
        <v>297.25</v>
      </c>
    </row>
    <row r="22" spans="1:4">
      <c r="B22" s="129"/>
      <c r="C22" t="s">
        <v>694</v>
      </c>
      <c r="D22">
        <v>1.54</v>
      </c>
    </row>
    <row r="23" spans="1:4" ht="6" customHeight="1"/>
    <row r="24" spans="1:4">
      <c r="B24" t="s">
        <v>763</v>
      </c>
      <c r="C24" t="s">
        <v>693</v>
      </c>
      <c r="D24" s="101">
        <v>4896.88</v>
      </c>
    </row>
    <row r="25" spans="1:4">
      <c r="C25" t="s">
        <v>694</v>
      </c>
      <c r="D25">
        <v>25.38</v>
      </c>
    </row>
    <row r="26" spans="1:4" ht="6" customHeight="1"/>
    <row r="27" spans="1:4">
      <c r="A27" s="128" t="s">
        <v>764</v>
      </c>
      <c r="B27" s="129" t="s">
        <v>765</v>
      </c>
      <c r="C27" t="s">
        <v>693</v>
      </c>
      <c r="D27">
        <v>4.8</v>
      </c>
    </row>
    <row r="28" spans="1:4">
      <c r="A28" s="128"/>
      <c r="B28" s="119"/>
      <c r="C28" t="s">
        <v>694</v>
      </c>
      <c r="D28">
        <v>0.03</v>
      </c>
    </row>
    <row r="29" spans="1:4" ht="6" customHeight="1">
      <c r="A29" s="128"/>
    </row>
    <row r="30" spans="1:4">
      <c r="A30" s="128"/>
      <c r="B30" s="129" t="s">
        <v>766</v>
      </c>
      <c r="C30" t="s">
        <v>693</v>
      </c>
      <c r="D30">
        <v>891.26</v>
      </c>
    </row>
    <row r="31" spans="1:4">
      <c r="A31" s="128"/>
      <c r="B31" s="119"/>
      <c r="C31" t="s">
        <v>694</v>
      </c>
      <c r="D31">
        <v>4.62</v>
      </c>
    </row>
    <row r="32" spans="1:4" ht="6" customHeight="1">
      <c r="A32" s="128"/>
    </row>
    <row r="33" spans="1:4">
      <c r="A33" s="128"/>
      <c r="B33" s="129" t="s">
        <v>681</v>
      </c>
      <c r="C33" t="s">
        <v>693</v>
      </c>
      <c r="D33">
        <v>68.010000000000005</v>
      </c>
    </row>
    <row r="34" spans="1:4">
      <c r="A34" s="128"/>
      <c r="B34" s="119"/>
      <c r="C34" t="s">
        <v>694</v>
      </c>
      <c r="D34">
        <v>0.35</v>
      </c>
    </row>
    <row r="35" spans="1:4" ht="6" customHeight="1">
      <c r="A35" s="128"/>
    </row>
    <row r="36" spans="1:4">
      <c r="B36" s="129" t="s">
        <v>767</v>
      </c>
      <c r="C36" t="s">
        <v>693</v>
      </c>
      <c r="D36" s="58">
        <v>1135.3599999999999</v>
      </c>
    </row>
    <row r="37" spans="1:4">
      <c r="B37" s="128"/>
      <c r="C37" t="s">
        <v>694</v>
      </c>
      <c r="D37">
        <v>5.89</v>
      </c>
    </row>
    <row r="38" spans="1:4" ht="6" customHeight="1"/>
    <row r="39" spans="1:4">
      <c r="B39" s="129" t="s">
        <v>768</v>
      </c>
      <c r="C39" t="s">
        <v>693</v>
      </c>
      <c r="D39">
        <v>692.75</v>
      </c>
    </row>
    <row r="40" spans="1:4">
      <c r="B40" s="129"/>
      <c r="C40" t="s">
        <v>694</v>
      </c>
      <c r="D40">
        <v>3.59</v>
      </c>
    </row>
    <row r="41" spans="1:4" ht="6" customHeight="1"/>
    <row r="42" spans="1:4">
      <c r="B42" s="129" t="s">
        <v>715</v>
      </c>
      <c r="C42" t="s">
        <v>693</v>
      </c>
      <c r="D42" s="102">
        <v>442.61</v>
      </c>
    </row>
    <row r="43" spans="1:4">
      <c r="B43" s="119"/>
      <c r="C43" t="s">
        <v>694</v>
      </c>
      <c r="D43">
        <v>2.29</v>
      </c>
    </row>
    <row r="44" spans="1:4" ht="6" customHeight="1"/>
    <row r="45" spans="1:4">
      <c r="B45" s="83" t="s">
        <v>769</v>
      </c>
      <c r="C45" s="92" t="s">
        <v>771</v>
      </c>
      <c r="D45">
        <v>19292.48</v>
      </c>
    </row>
    <row r="46" spans="1:4">
      <c r="D46">
        <v>100</v>
      </c>
    </row>
    <row r="47" spans="1:4">
      <c r="B47" s="89" t="s">
        <v>770</v>
      </c>
      <c r="D47" s="90">
        <f>D18+D21+D24+D27+D30+D33+D36+D39+D42</f>
        <v>19524.319999999996</v>
      </c>
    </row>
    <row r="48" spans="1:4">
      <c r="D48" s="91">
        <f>D19+D22+D25+D28+D31+D34+D37+D40+D43</f>
        <v>101.2</v>
      </c>
    </row>
    <row r="52" spans="2:12">
      <c r="B52" t="s">
        <v>757</v>
      </c>
    </row>
    <row r="53" spans="2:12">
      <c r="B53" s="88" t="s">
        <v>696</v>
      </c>
    </row>
    <row r="55" spans="2:12" ht="45">
      <c r="B55" s="87" t="s">
        <v>756</v>
      </c>
      <c r="C55" s="87" t="s">
        <v>758</v>
      </c>
      <c r="D55" s="87" t="s">
        <v>759</v>
      </c>
      <c r="E55" s="52" t="s">
        <v>760</v>
      </c>
      <c r="G55" s="211" t="s">
        <v>761</v>
      </c>
    </row>
    <row r="56" spans="2:12">
      <c r="B56" s="85" t="s">
        <v>698</v>
      </c>
      <c r="C56" t="s">
        <v>727</v>
      </c>
      <c r="D56" t="s">
        <v>699</v>
      </c>
      <c r="E56">
        <v>12741.16</v>
      </c>
      <c r="G56" s="212" t="s">
        <v>762</v>
      </c>
      <c r="H56" s="212"/>
      <c r="I56" s="212"/>
      <c r="J56" s="212"/>
      <c r="K56" s="212"/>
      <c r="L56" s="212"/>
    </row>
    <row r="57" spans="2:12">
      <c r="B57" s="85" t="s">
        <v>700</v>
      </c>
      <c r="C57" t="s">
        <v>728</v>
      </c>
      <c r="D57" t="s">
        <v>701</v>
      </c>
      <c r="E57">
        <v>10673.99</v>
      </c>
      <c r="G57" s="212" t="s">
        <v>3</v>
      </c>
      <c r="H57" s="212"/>
      <c r="I57" s="212"/>
      <c r="J57" s="212"/>
      <c r="K57" s="212"/>
      <c r="L57" s="212"/>
    </row>
    <row r="58" spans="2:12">
      <c r="B58" s="85" t="s">
        <v>702</v>
      </c>
      <c r="C58" t="s">
        <v>729</v>
      </c>
      <c r="D58" t="s">
        <v>703</v>
      </c>
      <c r="E58">
        <v>6729.39</v>
      </c>
      <c r="G58" s="212" t="s">
        <v>762</v>
      </c>
      <c r="H58" s="212"/>
      <c r="I58" s="212"/>
      <c r="J58" s="212"/>
      <c r="K58" s="212"/>
      <c r="L58" s="212"/>
    </row>
    <row r="59" spans="2:12">
      <c r="B59" s="85" t="s">
        <v>704</v>
      </c>
      <c r="C59" t="s">
        <v>730</v>
      </c>
      <c r="D59" t="s">
        <v>703</v>
      </c>
      <c r="E59">
        <v>2443.77</v>
      </c>
      <c r="G59" s="212" t="s">
        <v>762</v>
      </c>
      <c r="H59" s="212"/>
      <c r="I59" s="212"/>
      <c r="J59" s="212"/>
      <c r="K59" s="212"/>
      <c r="L59" s="212"/>
    </row>
    <row r="60" spans="2:12">
      <c r="B60" s="85" t="s">
        <v>705</v>
      </c>
      <c r="C60" t="s">
        <v>731</v>
      </c>
      <c r="D60" t="s">
        <v>701</v>
      </c>
      <c r="E60">
        <v>2375.14</v>
      </c>
      <c r="G60" s="212" t="s">
        <v>772</v>
      </c>
      <c r="H60" s="212"/>
      <c r="I60" s="212"/>
      <c r="J60" s="212"/>
      <c r="K60" s="212"/>
      <c r="L60" s="212"/>
    </row>
    <row r="61" spans="2:12">
      <c r="B61" s="85" t="s">
        <v>706</v>
      </c>
      <c r="C61" t="s">
        <v>732</v>
      </c>
      <c r="D61" t="s">
        <v>701</v>
      </c>
      <c r="E61">
        <v>1683.49</v>
      </c>
      <c r="G61" s="212" t="s">
        <v>7</v>
      </c>
      <c r="H61" s="212"/>
      <c r="I61" s="212"/>
      <c r="J61" s="212"/>
      <c r="K61" s="212"/>
      <c r="L61" s="212"/>
    </row>
    <row r="62" spans="2:12">
      <c r="B62" s="85" t="s">
        <v>707</v>
      </c>
      <c r="C62" t="s">
        <v>733</v>
      </c>
      <c r="D62" t="s">
        <v>701</v>
      </c>
      <c r="E62">
        <v>898.31</v>
      </c>
      <c r="F62">
        <f>E62+E63+E78+E82+E86+E88+E89+E91+E92+E103+E106+E108+E110</f>
        <v>1867.58</v>
      </c>
      <c r="G62" s="213" t="s">
        <v>814</v>
      </c>
      <c r="H62" s="213"/>
      <c r="I62" s="213"/>
      <c r="J62" s="213"/>
      <c r="K62" s="212"/>
      <c r="L62" s="212"/>
    </row>
    <row r="63" spans="2:12">
      <c r="B63" s="85" t="s">
        <v>708</v>
      </c>
      <c r="C63" t="s">
        <v>734</v>
      </c>
      <c r="D63" t="s">
        <v>701</v>
      </c>
      <c r="E63">
        <v>823.22</v>
      </c>
      <c r="G63" s="213"/>
      <c r="H63" s="213"/>
      <c r="I63" s="213"/>
      <c r="J63" s="213"/>
      <c r="K63" s="212"/>
      <c r="L63" s="212"/>
    </row>
    <row r="64" spans="2:12">
      <c r="B64" s="85" t="s">
        <v>709</v>
      </c>
      <c r="C64" t="s">
        <v>735</v>
      </c>
      <c r="D64" t="s">
        <v>699</v>
      </c>
      <c r="E64">
        <v>692.75</v>
      </c>
      <c r="G64" s="212" t="s">
        <v>1</v>
      </c>
      <c r="H64" s="214" t="s">
        <v>815</v>
      </c>
      <c r="I64" s="212"/>
      <c r="J64" s="212"/>
      <c r="K64" s="212"/>
      <c r="L64" s="212"/>
    </row>
    <row r="65" spans="2:12">
      <c r="B65" s="85" t="s">
        <v>710</v>
      </c>
      <c r="C65" t="s">
        <v>736</v>
      </c>
      <c r="D65" t="s">
        <v>737</v>
      </c>
      <c r="E65">
        <v>569.28</v>
      </c>
      <c r="G65" s="212" t="s">
        <v>2</v>
      </c>
      <c r="H65" s="212"/>
      <c r="I65" s="212"/>
      <c r="J65" s="212"/>
      <c r="K65" s="212"/>
      <c r="L65" s="212"/>
    </row>
    <row r="66" spans="2:12">
      <c r="B66" s="85" t="s">
        <v>711</v>
      </c>
      <c r="C66" t="s">
        <v>738</v>
      </c>
      <c r="D66" t="s">
        <v>701</v>
      </c>
      <c r="E66">
        <v>522.53</v>
      </c>
      <c r="G66" s="212" t="s">
        <v>807</v>
      </c>
      <c r="H66" s="212"/>
      <c r="I66" s="212"/>
      <c r="J66" s="212"/>
      <c r="K66" s="212"/>
      <c r="L66" s="212"/>
    </row>
    <row r="67" spans="2:12">
      <c r="B67" s="85" t="s">
        <v>712</v>
      </c>
      <c r="C67" t="s">
        <v>713</v>
      </c>
      <c r="D67" t="s">
        <v>701</v>
      </c>
      <c r="E67">
        <v>466.9</v>
      </c>
      <c r="G67" s="212" t="s">
        <v>7</v>
      </c>
      <c r="H67" s="212"/>
      <c r="I67" s="212"/>
      <c r="J67" s="212"/>
      <c r="K67" s="212"/>
      <c r="L67" s="212"/>
    </row>
    <row r="68" spans="2:12">
      <c r="B68" s="85" t="s">
        <v>714</v>
      </c>
      <c r="C68" t="s">
        <v>715</v>
      </c>
      <c r="D68" t="s">
        <v>699</v>
      </c>
      <c r="E68">
        <v>409.66</v>
      </c>
      <c r="G68" s="212" t="s">
        <v>808</v>
      </c>
      <c r="H68" s="214" t="s">
        <v>815</v>
      </c>
      <c r="I68" s="212"/>
      <c r="J68" s="212"/>
      <c r="K68" s="212"/>
      <c r="L68" s="212"/>
    </row>
    <row r="69" spans="2:12">
      <c r="B69" s="85" t="s">
        <v>700</v>
      </c>
      <c r="C69" t="s">
        <v>739</v>
      </c>
      <c r="D69" t="s">
        <v>701</v>
      </c>
      <c r="E69">
        <v>359.08</v>
      </c>
      <c r="G69" s="212" t="s">
        <v>3</v>
      </c>
      <c r="H69" s="212"/>
      <c r="I69" s="212"/>
      <c r="J69" s="212"/>
      <c r="K69" s="212"/>
      <c r="L69" s="212"/>
    </row>
    <row r="70" spans="2:12">
      <c r="B70" s="85" t="s">
        <v>716</v>
      </c>
      <c r="C70" t="s">
        <v>740</v>
      </c>
      <c r="D70" t="s">
        <v>699</v>
      </c>
      <c r="E70">
        <v>334</v>
      </c>
      <c r="G70" s="212" t="s">
        <v>762</v>
      </c>
      <c r="H70" s="212"/>
      <c r="I70" s="212"/>
      <c r="J70" s="212"/>
      <c r="K70" s="212"/>
      <c r="L70" s="212"/>
    </row>
    <row r="71" spans="2:12">
      <c r="B71" s="85" t="s">
        <v>717</v>
      </c>
      <c r="C71" t="s">
        <v>741</v>
      </c>
      <c r="D71" t="s">
        <v>701</v>
      </c>
      <c r="E71">
        <v>295.07</v>
      </c>
      <c r="G71" s="212" t="s">
        <v>809</v>
      </c>
      <c r="H71" s="214" t="s">
        <v>810</v>
      </c>
      <c r="I71" s="212"/>
      <c r="J71" s="212"/>
      <c r="K71" s="212"/>
      <c r="L71" s="212"/>
    </row>
    <row r="72" spans="2:12">
      <c r="B72" s="85" t="s">
        <v>706</v>
      </c>
      <c r="C72" t="s">
        <v>732</v>
      </c>
      <c r="D72" t="s">
        <v>703</v>
      </c>
      <c r="E72">
        <v>201.43</v>
      </c>
      <c r="G72" s="212" t="s">
        <v>7</v>
      </c>
      <c r="H72" s="212"/>
      <c r="I72" s="212"/>
      <c r="J72" s="212"/>
      <c r="K72" s="212"/>
      <c r="L72" s="212"/>
    </row>
    <row r="73" spans="2:12">
      <c r="B73" s="85" t="s">
        <v>718</v>
      </c>
      <c r="C73" t="s">
        <v>742</v>
      </c>
      <c r="D73" t="s">
        <v>699</v>
      </c>
      <c r="E73">
        <v>155.63</v>
      </c>
      <c r="G73" s="212" t="s">
        <v>811</v>
      </c>
      <c r="H73" s="212"/>
      <c r="I73" s="212"/>
      <c r="J73" s="212"/>
      <c r="K73" s="212"/>
      <c r="L73" s="212"/>
    </row>
    <row r="74" spans="2:12">
      <c r="B74" s="85" t="s">
        <v>705</v>
      </c>
      <c r="C74" t="s">
        <v>731</v>
      </c>
      <c r="D74" t="s">
        <v>703</v>
      </c>
      <c r="E74">
        <v>71.86</v>
      </c>
      <c r="G74" s="212" t="s">
        <v>772</v>
      </c>
      <c r="H74" s="212"/>
      <c r="I74" s="212"/>
      <c r="J74" s="212"/>
      <c r="K74" s="212"/>
      <c r="L74" s="212"/>
    </row>
    <row r="75" spans="2:12">
      <c r="B75" s="85" t="s">
        <v>719</v>
      </c>
      <c r="C75" t="s">
        <v>743</v>
      </c>
      <c r="D75" t="s">
        <v>699</v>
      </c>
      <c r="E75">
        <v>71.36</v>
      </c>
      <c r="G75" s="212" t="s">
        <v>0</v>
      </c>
      <c r="H75" s="212"/>
      <c r="I75" s="212"/>
      <c r="J75" s="212"/>
      <c r="K75" s="212"/>
      <c r="L75" s="212"/>
    </row>
    <row r="76" spans="2:12">
      <c r="B76" s="85" t="s">
        <v>719</v>
      </c>
      <c r="C76" t="s">
        <v>743</v>
      </c>
      <c r="D76" t="s">
        <v>703</v>
      </c>
      <c r="E76">
        <v>70.89</v>
      </c>
      <c r="G76" s="212" t="s">
        <v>0</v>
      </c>
      <c r="H76" s="212"/>
      <c r="I76" s="212"/>
      <c r="J76" s="212"/>
      <c r="K76" s="212"/>
      <c r="L76" s="212"/>
    </row>
    <row r="77" spans="2:12">
      <c r="B77" s="85" t="s">
        <v>720</v>
      </c>
      <c r="C77" t="s">
        <v>744</v>
      </c>
      <c r="D77" t="s">
        <v>699</v>
      </c>
      <c r="E77">
        <v>67.930000000000007</v>
      </c>
      <c r="G77" s="212" t="s">
        <v>812</v>
      </c>
      <c r="H77" s="212"/>
      <c r="I77" s="212"/>
      <c r="J77" s="212"/>
      <c r="K77" s="212"/>
      <c r="L77" s="212"/>
    </row>
    <row r="78" spans="2:12">
      <c r="B78" s="85" t="s">
        <v>708</v>
      </c>
      <c r="C78" t="s">
        <v>734</v>
      </c>
      <c r="D78" t="s">
        <v>699</v>
      </c>
      <c r="E78">
        <v>58.47</v>
      </c>
      <c r="G78" s="212" t="s">
        <v>816</v>
      </c>
      <c r="H78" s="212"/>
      <c r="I78" s="212"/>
      <c r="J78" s="212"/>
      <c r="K78" s="212"/>
      <c r="L78" s="212"/>
    </row>
    <row r="79" spans="2:12">
      <c r="B79" s="85" t="s">
        <v>721</v>
      </c>
      <c r="C79" t="s">
        <v>745</v>
      </c>
      <c r="D79" t="s">
        <v>701</v>
      </c>
      <c r="E79">
        <v>52.65</v>
      </c>
      <c r="G79" s="212" t="s">
        <v>807</v>
      </c>
      <c r="H79" s="212"/>
      <c r="I79" s="212"/>
      <c r="J79" s="212"/>
      <c r="K79" s="212"/>
      <c r="L79" s="212"/>
    </row>
    <row r="80" spans="2:12">
      <c r="B80" s="85" t="s">
        <v>700</v>
      </c>
      <c r="C80" t="s">
        <v>728</v>
      </c>
      <c r="D80" t="s">
        <v>703</v>
      </c>
      <c r="E80">
        <v>52.18</v>
      </c>
      <c r="G80" s="212" t="s">
        <v>3</v>
      </c>
      <c r="H80" s="212"/>
      <c r="I80" s="212"/>
      <c r="J80" s="212"/>
      <c r="K80" s="212"/>
      <c r="L80" s="212"/>
    </row>
    <row r="81" spans="2:12">
      <c r="B81" s="85" t="s">
        <v>712</v>
      </c>
      <c r="C81" t="s">
        <v>713</v>
      </c>
      <c r="D81" t="s">
        <v>703</v>
      </c>
      <c r="E81">
        <v>51.39</v>
      </c>
      <c r="G81" s="212" t="s">
        <v>772</v>
      </c>
      <c r="H81" s="212"/>
      <c r="I81" s="212"/>
      <c r="J81" s="212"/>
      <c r="K81" s="212"/>
      <c r="L81" s="212"/>
    </row>
    <row r="82" spans="2:12">
      <c r="B82" s="85" t="s">
        <v>708</v>
      </c>
      <c r="C82" t="s">
        <v>746</v>
      </c>
      <c r="D82" t="s">
        <v>701</v>
      </c>
      <c r="E82">
        <v>50.93</v>
      </c>
      <c r="G82" s="212" t="s">
        <v>816</v>
      </c>
      <c r="H82" s="212"/>
      <c r="I82" s="212"/>
      <c r="J82" s="212"/>
      <c r="K82" s="212"/>
      <c r="L82" s="212"/>
    </row>
    <row r="83" spans="2:12">
      <c r="B83" s="85" t="s">
        <v>714</v>
      </c>
      <c r="C83" t="s">
        <v>715</v>
      </c>
      <c r="D83" t="s">
        <v>701</v>
      </c>
      <c r="E83">
        <v>32.81</v>
      </c>
      <c r="G83" s="212" t="s">
        <v>808</v>
      </c>
      <c r="H83" s="214" t="s">
        <v>815</v>
      </c>
      <c r="I83" s="212"/>
      <c r="J83" s="212"/>
      <c r="K83" s="212"/>
      <c r="L83" s="212"/>
    </row>
    <row r="84" spans="2:12">
      <c r="B84" s="85" t="s">
        <v>722</v>
      </c>
      <c r="C84" t="s">
        <v>747</v>
      </c>
      <c r="D84" t="s">
        <v>701</v>
      </c>
      <c r="E84">
        <v>30.27</v>
      </c>
      <c r="G84" s="212" t="s">
        <v>817</v>
      </c>
      <c r="H84" s="212"/>
      <c r="I84" s="212"/>
      <c r="J84" s="212"/>
      <c r="K84" s="212"/>
      <c r="L84" s="212"/>
    </row>
    <row r="85" spans="2:12">
      <c r="B85" s="85" t="s">
        <v>720</v>
      </c>
      <c r="C85" t="s">
        <v>744</v>
      </c>
      <c r="D85" t="s">
        <v>703</v>
      </c>
      <c r="E85">
        <v>27.27</v>
      </c>
      <c r="G85" s="212" t="s">
        <v>812</v>
      </c>
      <c r="H85" s="212"/>
      <c r="I85" s="212"/>
      <c r="J85" s="212"/>
      <c r="K85" s="212"/>
      <c r="L85" s="212"/>
    </row>
    <row r="86" spans="2:12">
      <c r="B86" s="85" t="s">
        <v>708</v>
      </c>
      <c r="C86" t="s">
        <v>748</v>
      </c>
      <c r="D86" t="s">
        <v>699</v>
      </c>
      <c r="E86">
        <v>17.52</v>
      </c>
      <c r="G86" s="212" t="s">
        <v>816</v>
      </c>
      <c r="H86" s="212"/>
      <c r="I86" s="212"/>
      <c r="J86" s="212"/>
      <c r="K86" s="212"/>
      <c r="L86" s="212"/>
    </row>
    <row r="87" spans="2:12">
      <c r="B87" s="85" t="s">
        <v>705</v>
      </c>
      <c r="C87" t="s">
        <v>731</v>
      </c>
      <c r="D87" t="s">
        <v>699</v>
      </c>
      <c r="E87">
        <v>13.63</v>
      </c>
      <c r="G87" s="212" t="s">
        <v>772</v>
      </c>
      <c r="H87" s="212"/>
      <c r="I87" s="212"/>
      <c r="J87" s="212"/>
      <c r="K87" s="212"/>
      <c r="L87" s="212"/>
    </row>
    <row r="88" spans="2:12">
      <c r="B88" s="85" t="s">
        <v>708</v>
      </c>
      <c r="C88" t="s">
        <v>746</v>
      </c>
      <c r="D88" t="s">
        <v>703</v>
      </c>
      <c r="E88">
        <v>6.09</v>
      </c>
      <c r="G88" s="212" t="s">
        <v>816</v>
      </c>
      <c r="H88" s="212"/>
      <c r="I88" s="212"/>
      <c r="J88" s="212"/>
      <c r="K88" s="212"/>
      <c r="L88" s="212"/>
    </row>
    <row r="89" spans="2:12">
      <c r="B89" s="85" t="s">
        <v>707</v>
      </c>
      <c r="C89" t="s">
        <v>733</v>
      </c>
      <c r="D89" t="s">
        <v>703</v>
      </c>
      <c r="E89">
        <v>4.5</v>
      </c>
      <c r="G89" s="212" t="s">
        <v>816</v>
      </c>
      <c r="H89" s="212"/>
      <c r="I89" s="212"/>
      <c r="J89" s="212"/>
      <c r="K89" s="212"/>
      <c r="L89" s="212"/>
    </row>
    <row r="90" spans="2:12">
      <c r="B90" s="85" t="s">
        <v>700</v>
      </c>
      <c r="C90" t="s">
        <v>749</v>
      </c>
      <c r="D90" t="s">
        <v>703</v>
      </c>
      <c r="E90">
        <v>4.37</v>
      </c>
      <c r="G90" s="212" t="s">
        <v>3</v>
      </c>
      <c r="H90" s="212"/>
      <c r="I90" s="212"/>
      <c r="J90" s="212"/>
      <c r="K90" s="212"/>
      <c r="L90" s="212"/>
    </row>
    <row r="91" spans="2:12">
      <c r="B91" s="85" t="s">
        <v>708</v>
      </c>
      <c r="C91" t="s">
        <v>734</v>
      </c>
      <c r="D91" t="s">
        <v>703</v>
      </c>
      <c r="E91">
        <v>4.34</v>
      </c>
      <c r="G91" s="212" t="s">
        <v>816</v>
      </c>
      <c r="H91" s="212"/>
      <c r="I91" s="212"/>
      <c r="J91" s="212"/>
      <c r="K91" s="212"/>
      <c r="L91" s="212"/>
    </row>
    <row r="92" spans="2:12">
      <c r="B92" s="85" t="s">
        <v>708</v>
      </c>
      <c r="C92" t="s">
        <v>748</v>
      </c>
      <c r="D92" t="s">
        <v>703</v>
      </c>
      <c r="E92">
        <v>3.45</v>
      </c>
      <c r="G92" s="212" t="s">
        <v>816</v>
      </c>
      <c r="H92" s="212"/>
      <c r="I92" s="212"/>
      <c r="J92" s="212"/>
      <c r="K92" s="212"/>
      <c r="L92" s="212"/>
    </row>
    <row r="93" spans="2:12">
      <c r="B93" s="85" t="s">
        <v>700</v>
      </c>
      <c r="C93" t="s">
        <v>728</v>
      </c>
      <c r="D93" t="s">
        <v>699</v>
      </c>
      <c r="E93">
        <v>2.36</v>
      </c>
      <c r="G93" s="212" t="s">
        <v>3</v>
      </c>
      <c r="H93" s="212"/>
      <c r="I93" s="212"/>
      <c r="J93" s="212"/>
      <c r="K93" s="212"/>
      <c r="L93" s="212"/>
    </row>
    <row r="94" spans="2:12">
      <c r="B94" s="85" t="s">
        <v>700</v>
      </c>
      <c r="C94" t="s">
        <v>749</v>
      </c>
      <c r="D94" t="s">
        <v>699</v>
      </c>
      <c r="E94">
        <v>2.2200000000000002</v>
      </c>
      <c r="G94" s="212" t="s">
        <v>3</v>
      </c>
      <c r="H94" s="212"/>
      <c r="I94" s="212"/>
      <c r="J94" s="212"/>
      <c r="K94" s="212"/>
      <c r="L94" s="212"/>
    </row>
    <row r="95" spans="2:12">
      <c r="B95" s="85" t="s">
        <v>706</v>
      </c>
      <c r="C95" t="s">
        <v>732</v>
      </c>
      <c r="D95" t="s">
        <v>699</v>
      </c>
      <c r="E95">
        <v>1.98</v>
      </c>
      <c r="G95" s="212" t="s">
        <v>7</v>
      </c>
      <c r="H95" s="212"/>
      <c r="I95" s="212"/>
      <c r="J95" s="212"/>
      <c r="K95" s="212"/>
      <c r="L95" s="212"/>
    </row>
    <row r="96" spans="2:12">
      <c r="B96" s="85" t="s">
        <v>717</v>
      </c>
      <c r="C96" t="s">
        <v>741</v>
      </c>
      <c r="D96" t="s">
        <v>703</v>
      </c>
      <c r="E96">
        <v>1.5</v>
      </c>
      <c r="G96" s="212" t="s">
        <v>809</v>
      </c>
      <c r="H96" s="214" t="s">
        <v>810</v>
      </c>
      <c r="I96" s="212"/>
      <c r="J96" s="212"/>
      <c r="K96" s="212"/>
      <c r="L96" s="212"/>
    </row>
    <row r="97" spans="2:12">
      <c r="B97" s="85" t="s">
        <v>723</v>
      </c>
      <c r="C97" t="s">
        <v>750</v>
      </c>
      <c r="D97" t="s">
        <v>701</v>
      </c>
      <c r="E97">
        <v>1.22</v>
      </c>
      <c r="G97" s="212" t="s">
        <v>818</v>
      </c>
      <c r="H97" s="212"/>
      <c r="I97" s="212"/>
      <c r="J97" s="212"/>
      <c r="K97" s="212"/>
      <c r="L97" s="212"/>
    </row>
    <row r="98" spans="2:12">
      <c r="B98" s="85" t="s">
        <v>724</v>
      </c>
      <c r="C98" t="s">
        <v>751</v>
      </c>
      <c r="D98" t="s">
        <v>752</v>
      </c>
      <c r="E98">
        <v>1.05</v>
      </c>
      <c r="G98" s="212" t="s">
        <v>2</v>
      </c>
      <c r="H98" s="212"/>
      <c r="I98" s="212"/>
      <c r="J98" s="212"/>
      <c r="K98" s="212"/>
      <c r="L98" s="212"/>
    </row>
    <row r="99" spans="2:12">
      <c r="B99" s="85" t="s">
        <v>725</v>
      </c>
      <c r="C99" t="s">
        <v>753</v>
      </c>
      <c r="D99" t="s">
        <v>737</v>
      </c>
      <c r="E99">
        <v>0.97</v>
      </c>
      <c r="G99" s="212" t="s">
        <v>2</v>
      </c>
      <c r="H99" s="212"/>
      <c r="I99" s="212"/>
      <c r="J99" s="212"/>
      <c r="K99" s="212"/>
      <c r="L99" s="212"/>
    </row>
    <row r="100" spans="2:12">
      <c r="B100" s="85" t="s">
        <v>700</v>
      </c>
      <c r="C100" t="s">
        <v>739</v>
      </c>
      <c r="D100" t="s">
        <v>703</v>
      </c>
      <c r="E100">
        <v>0.9</v>
      </c>
      <c r="G100" s="212" t="s">
        <v>3</v>
      </c>
      <c r="H100" s="212"/>
      <c r="I100" s="212"/>
      <c r="J100" s="212"/>
      <c r="K100" s="212"/>
      <c r="L100" s="212"/>
    </row>
    <row r="101" spans="2:12">
      <c r="B101" s="85" t="s">
        <v>717</v>
      </c>
      <c r="C101" s="86" t="s">
        <v>741</v>
      </c>
      <c r="D101" t="s">
        <v>699</v>
      </c>
      <c r="E101">
        <v>0.68</v>
      </c>
      <c r="G101" s="212" t="s">
        <v>809</v>
      </c>
      <c r="H101" s="214" t="s">
        <v>810</v>
      </c>
      <c r="I101" s="212"/>
      <c r="J101" s="212"/>
      <c r="K101" s="212"/>
      <c r="L101" s="212"/>
    </row>
    <row r="102" spans="2:12">
      <c r="B102" s="85" t="s">
        <v>712</v>
      </c>
      <c r="C102" t="s">
        <v>713</v>
      </c>
      <c r="D102" t="s">
        <v>699</v>
      </c>
      <c r="E102">
        <v>0.52</v>
      </c>
      <c r="G102" s="212" t="s">
        <v>772</v>
      </c>
      <c r="H102" s="212"/>
      <c r="I102" s="212"/>
      <c r="J102" s="212"/>
      <c r="K102" s="212"/>
      <c r="L102" s="212"/>
    </row>
    <row r="103" spans="2:12">
      <c r="B103" s="85" t="s">
        <v>707</v>
      </c>
      <c r="C103" t="s">
        <v>754</v>
      </c>
      <c r="D103" t="s">
        <v>703</v>
      </c>
      <c r="E103">
        <v>0.47</v>
      </c>
      <c r="G103" s="212" t="s">
        <v>816</v>
      </c>
      <c r="H103" s="212"/>
      <c r="I103" s="212"/>
      <c r="J103" s="212"/>
      <c r="K103" s="212"/>
      <c r="L103" s="212"/>
    </row>
    <row r="104" spans="2:12">
      <c r="B104" s="85" t="s">
        <v>700</v>
      </c>
      <c r="C104" t="s">
        <v>739</v>
      </c>
      <c r="D104" t="s">
        <v>699</v>
      </c>
      <c r="E104">
        <v>0.3</v>
      </c>
      <c r="G104" s="212" t="s">
        <v>3</v>
      </c>
      <c r="H104" s="212"/>
      <c r="I104" s="212"/>
      <c r="J104" s="212"/>
      <c r="K104" s="212"/>
      <c r="L104" s="212"/>
    </row>
    <row r="105" spans="2:12">
      <c r="B105" s="85" t="s">
        <v>722</v>
      </c>
      <c r="C105" t="s">
        <v>747</v>
      </c>
      <c r="D105" t="s">
        <v>703</v>
      </c>
      <c r="E105">
        <v>0.26</v>
      </c>
      <c r="G105" s="212" t="s">
        <v>817</v>
      </c>
      <c r="H105" s="212"/>
      <c r="I105" s="212"/>
      <c r="J105" s="212"/>
      <c r="K105" s="212"/>
      <c r="L105" s="212"/>
    </row>
    <row r="106" spans="2:12">
      <c r="B106" s="85" t="s">
        <v>707</v>
      </c>
      <c r="C106" t="s">
        <v>733</v>
      </c>
      <c r="D106" t="s">
        <v>699</v>
      </c>
      <c r="E106">
        <v>0.2</v>
      </c>
      <c r="G106" s="212" t="s">
        <v>816</v>
      </c>
      <c r="H106" s="212"/>
      <c r="I106" s="212"/>
      <c r="J106" s="212"/>
      <c r="K106" s="212"/>
      <c r="L106" s="212"/>
    </row>
    <row r="107" spans="2:12">
      <c r="B107" s="85" t="s">
        <v>714</v>
      </c>
      <c r="C107" t="s">
        <v>715</v>
      </c>
      <c r="D107" t="s">
        <v>703</v>
      </c>
      <c r="E107">
        <v>0.15</v>
      </c>
      <c r="G107" s="212" t="s">
        <v>808</v>
      </c>
      <c r="H107" s="214" t="s">
        <v>815</v>
      </c>
      <c r="I107" s="212"/>
      <c r="J107" s="212"/>
      <c r="K107" s="212"/>
      <c r="L107" s="212"/>
    </row>
    <row r="108" spans="2:12">
      <c r="B108" s="85" t="s">
        <v>708</v>
      </c>
      <c r="C108" t="s">
        <v>746</v>
      </c>
      <c r="D108" t="s">
        <v>699</v>
      </c>
      <c r="E108">
        <v>0.06</v>
      </c>
      <c r="G108" s="212" t="s">
        <v>816</v>
      </c>
      <c r="H108" s="212"/>
      <c r="I108" s="212"/>
      <c r="J108" s="212"/>
      <c r="K108" s="212"/>
      <c r="L108" s="212"/>
    </row>
    <row r="109" spans="2:12">
      <c r="B109" s="85" t="s">
        <v>726</v>
      </c>
      <c r="C109" t="s">
        <v>755</v>
      </c>
      <c r="D109" t="s">
        <v>701</v>
      </c>
      <c r="E109">
        <v>0.04</v>
      </c>
      <c r="G109" s="212" t="s">
        <v>2</v>
      </c>
      <c r="H109" s="212"/>
      <c r="I109" s="212"/>
      <c r="J109" s="212"/>
      <c r="K109" s="212"/>
      <c r="L109" s="212"/>
    </row>
    <row r="110" spans="2:12">
      <c r="B110" s="85" t="s">
        <v>707</v>
      </c>
      <c r="C110" t="s">
        <v>754</v>
      </c>
      <c r="D110" t="s">
        <v>699</v>
      </c>
      <c r="E110">
        <v>0.02</v>
      </c>
      <c r="G110" s="212" t="s">
        <v>816</v>
      </c>
      <c r="H110" s="212"/>
      <c r="I110" s="212"/>
      <c r="J110" s="212"/>
      <c r="K110" s="212"/>
      <c r="L110" s="212"/>
    </row>
    <row r="111" spans="2:12">
      <c r="B111" s="85" t="s">
        <v>722</v>
      </c>
      <c r="C111" t="s">
        <v>747</v>
      </c>
      <c r="D111" t="s">
        <v>699</v>
      </c>
      <c r="E111">
        <v>0</v>
      </c>
      <c r="G111" s="212" t="s">
        <v>817</v>
      </c>
      <c r="H111" s="212"/>
      <c r="I111" s="212"/>
      <c r="J111" s="212"/>
      <c r="K111" s="212"/>
      <c r="L111" s="212"/>
    </row>
    <row r="112" spans="2:12">
      <c r="B112" s="85"/>
    </row>
    <row r="113" spans="2:7">
      <c r="B113" s="85"/>
      <c r="E113">
        <f>SUM(E56:E111)</f>
        <v>43081.609999999993</v>
      </c>
      <c r="G113" s="44"/>
    </row>
    <row r="116" spans="2:7">
      <c r="B116" s="83" t="s">
        <v>773</v>
      </c>
    </row>
    <row r="117" spans="2:7" ht="15.75" thickBot="1"/>
    <row r="118" spans="2:7" ht="29.25" thickBot="1">
      <c r="B118" s="93" t="s">
        <v>774</v>
      </c>
      <c r="C118" s="94" t="s">
        <v>775</v>
      </c>
    </row>
    <row r="119" spans="2:7" ht="43.5" thickBot="1">
      <c r="B119" s="95" t="s">
        <v>776</v>
      </c>
      <c r="C119" s="96" t="s">
        <v>777</v>
      </c>
    </row>
    <row r="120" spans="2:7" ht="29.25" thickBot="1">
      <c r="B120" s="95" t="s">
        <v>778</v>
      </c>
      <c r="C120" s="96" t="s">
        <v>779</v>
      </c>
    </row>
    <row r="121" spans="2:7" ht="29.25" thickBot="1">
      <c r="B121" s="95" t="s">
        <v>780</v>
      </c>
      <c r="C121" s="96" t="s">
        <v>781</v>
      </c>
    </row>
    <row r="122" spans="2:7" ht="57.75" thickBot="1">
      <c r="B122" s="95" t="s">
        <v>782</v>
      </c>
      <c r="C122" s="96" t="s">
        <v>783</v>
      </c>
    </row>
    <row r="123" spans="2:7" ht="72" thickBot="1">
      <c r="B123" s="95" t="s">
        <v>784</v>
      </c>
      <c r="C123" s="96" t="s">
        <v>785</v>
      </c>
    </row>
    <row r="124" spans="2:7" ht="29.25" thickBot="1">
      <c r="B124" s="95" t="s">
        <v>786</v>
      </c>
      <c r="C124" s="96" t="s">
        <v>787</v>
      </c>
    </row>
    <row r="125" spans="2:7" ht="72" thickBot="1">
      <c r="B125" s="95" t="s">
        <v>788</v>
      </c>
      <c r="C125" s="96" t="s">
        <v>789</v>
      </c>
    </row>
    <row r="126" spans="2:7" ht="29.25" thickBot="1">
      <c r="B126" s="95" t="s">
        <v>790</v>
      </c>
      <c r="C126" s="96" t="s">
        <v>791</v>
      </c>
    </row>
    <row r="127" spans="2:7" ht="57.75" thickBot="1">
      <c r="B127" s="95" t="s">
        <v>792</v>
      </c>
      <c r="C127" s="96" t="s">
        <v>793</v>
      </c>
    </row>
    <row r="128" spans="2:7" ht="43.5" thickBot="1">
      <c r="B128" s="95" t="s">
        <v>794</v>
      </c>
      <c r="C128" s="96" t="s">
        <v>793</v>
      </c>
    </row>
    <row r="129" spans="2:3" ht="43.5" thickBot="1">
      <c r="B129" s="95" t="s">
        <v>795</v>
      </c>
      <c r="C129" s="96" t="s">
        <v>793</v>
      </c>
    </row>
    <row r="130" spans="2:3" ht="29.25" thickBot="1">
      <c r="B130" s="95" t="s">
        <v>796</v>
      </c>
      <c r="C130" s="96" t="s">
        <v>793</v>
      </c>
    </row>
    <row r="131" spans="2:3" ht="43.5" thickBot="1">
      <c r="B131" s="95" t="s">
        <v>797</v>
      </c>
      <c r="C131" s="96" t="s">
        <v>793</v>
      </c>
    </row>
    <row r="132" spans="2:3" ht="43.5" thickBot="1">
      <c r="B132" s="95" t="s">
        <v>798</v>
      </c>
      <c r="C132" s="96" t="s">
        <v>793</v>
      </c>
    </row>
    <row r="133" spans="2:3" ht="72" thickBot="1">
      <c r="B133" s="95" t="s">
        <v>799</v>
      </c>
      <c r="C133" s="96" t="s">
        <v>793</v>
      </c>
    </row>
    <row r="134" spans="2:3" ht="15.75" thickBot="1">
      <c r="B134" s="95" t="s">
        <v>800</v>
      </c>
      <c r="C134" s="96" t="s">
        <v>793</v>
      </c>
    </row>
    <row r="135" spans="2:3" ht="43.5" thickBot="1">
      <c r="B135" s="95" t="s">
        <v>801</v>
      </c>
      <c r="C135" s="96" t="s">
        <v>793</v>
      </c>
    </row>
    <row r="136" spans="2:3" ht="43.5" thickBot="1">
      <c r="B136" s="95" t="s">
        <v>802</v>
      </c>
      <c r="C136" s="96" t="s">
        <v>793</v>
      </c>
    </row>
    <row r="137" spans="2:3" ht="29.25" thickBot="1">
      <c r="B137" s="95" t="s">
        <v>803</v>
      </c>
      <c r="C137" s="96" t="s">
        <v>793</v>
      </c>
    </row>
    <row r="138" spans="2:3" ht="143.25" thickBot="1">
      <c r="B138" s="95" t="s">
        <v>804</v>
      </c>
      <c r="C138" s="96" t="s">
        <v>805</v>
      </c>
    </row>
    <row r="139" spans="2:3" ht="57.75" thickBot="1">
      <c r="B139" s="95" t="s">
        <v>806</v>
      </c>
      <c r="C139" s="96" t="s">
        <v>793</v>
      </c>
    </row>
  </sheetData>
  <mergeCells count="10">
    <mergeCell ref="A27:A35"/>
    <mergeCell ref="B36:B37"/>
    <mergeCell ref="B39:B40"/>
    <mergeCell ref="B42:B43"/>
    <mergeCell ref="G62:J63"/>
    <mergeCell ref="B18:B19"/>
    <mergeCell ref="B21:B22"/>
    <mergeCell ref="B27:B28"/>
    <mergeCell ref="B30:B31"/>
    <mergeCell ref="B33:B3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B0DE8-072D-44CB-A47A-533141804C8F}">
  <sheetPr>
    <tabColor theme="6" tint="-0.249977111117893"/>
    <pageSetUpPr fitToPage="1"/>
  </sheetPr>
  <dimension ref="A1:AG500"/>
  <sheetViews>
    <sheetView view="pageBreakPreview" zoomScaleNormal="100" zoomScaleSheetLayoutView="100" workbookViewId="0">
      <selection activeCell="E28" sqref="E28"/>
    </sheetView>
  </sheetViews>
  <sheetFormatPr baseColWidth="10" defaultColWidth="10.28515625" defaultRowHeight="12.75"/>
  <cols>
    <col min="1" max="1" width="2.85546875" style="141" customWidth="1"/>
    <col min="2" max="2" width="2.85546875" style="137" customWidth="1"/>
    <col min="3" max="3" width="49" style="137" customWidth="1"/>
    <col min="4" max="4" width="4.85546875" style="140" customWidth="1"/>
    <col min="5" max="5" width="18.85546875" style="137" customWidth="1"/>
    <col min="6" max="10" width="14.7109375" style="137" customWidth="1"/>
    <col min="11" max="12" width="12.42578125" style="137" customWidth="1"/>
    <col min="13" max="14" width="14.7109375" style="137" customWidth="1"/>
    <col min="15" max="15" width="16.5703125" style="137" customWidth="1"/>
    <col min="16" max="16" width="16.42578125" style="137" customWidth="1"/>
    <col min="17" max="22" width="14.7109375" style="137" customWidth="1"/>
    <col min="23" max="32" width="12.140625" style="139" customWidth="1"/>
    <col min="33" max="33" width="12.5703125" style="138" bestFit="1" customWidth="1"/>
    <col min="34" max="16384" width="10.28515625" style="137"/>
  </cols>
  <sheetData>
    <row r="1" spans="1:32">
      <c r="W1" s="202"/>
      <c r="X1" s="202"/>
      <c r="Y1" s="202"/>
      <c r="Z1" s="202"/>
      <c r="AA1" s="202"/>
      <c r="AB1" s="202"/>
      <c r="AC1" s="202"/>
      <c r="AD1" s="202"/>
      <c r="AE1" s="202"/>
      <c r="AF1" s="202"/>
    </row>
    <row r="2" spans="1:32">
      <c r="W2" s="202"/>
      <c r="X2" s="202"/>
      <c r="Y2" s="202"/>
      <c r="Z2" s="202"/>
      <c r="AA2" s="202"/>
      <c r="AB2" s="202"/>
      <c r="AC2" s="202"/>
      <c r="AD2" s="202"/>
      <c r="AE2" s="202"/>
      <c r="AF2" s="202"/>
    </row>
    <row r="3" spans="1:32" ht="15.75">
      <c r="F3" s="203" t="s">
        <v>921</v>
      </c>
      <c r="G3" s="190"/>
      <c r="H3" s="202"/>
      <c r="I3" s="202"/>
      <c r="J3" s="202"/>
      <c r="K3" s="202"/>
      <c r="L3" s="202"/>
      <c r="M3" s="202"/>
      <c r="N3" s="202"/>
      <c r="O3" s="202"/>
    </row>
    <row r="4" spans="1:32" ht="15.75">
      <c r="F4" s="201" t="s">
        <v>920</v>
      </c>
      <c r="G4" s="200"/>
      <c r="W4" s="199"/>
      <c r="X4" s="199"/>
      <c r="Y4" s="199"/>
      <c r="Z4" s="199"/>
      <c r="AA4" s="199"/>
      <c r="AB4" s="199"/>
      <c r="AC4" s="199"/>
      <c r="AD4" s="199"/>
      <c r="AE4" s="199"/>
      <c r="AF4" s="199"/>
    </row>
    <row r="5" spans="1:32" ht="15.75" hidden="1" customHeight="1"/>
    <row r="6" spans="1:32" ht="15.75" hidden="1" customHeight="1">
      <c r="S6" s="190"/>
      <c r="T6" s="190"/>
      <c r="U6" s="190"/>
      <c r="V6" s="190"/>
    </row>
    <row r="7" spans="1:32" ht="15.75" hidden="1" customHeight="1">
      <c r="G7" s="189"/>
      <c r="S7" s="190"/>
      <c r="T7" s="190"/>
      <c r="U7" s="190"/>
      <c r="V7" s="190"/>
    </row>
    <row r="8" spans="1:32" ht="15.75" hidden="1" customHeight="1">
      <c r="F8" s="189"/>
      <c r="S8" s="190"/>
      <c r="T8" s="190"/>
      <c r="U8" s="190"/>
      <c r="V8" s="190"/>
    </row>
    <row r="9" spans="1:32" ht="27.75" hidden="1" customHeight="1">
      <c r="F9" s="189"/>
      <c r="J9" s="189"/>
      <c r="K9" s="198"/>
      <c r="L9" s="197"/>
      <c r="N9" s="189"/>
      <c r="P9" s="196"/>
      <c r="S9" s="190"/>
      <c r="T9" s="190"/>
      <c r="U9" s="190"/>
      <c r="V9" s="190"/>
    </row>
    <row r="10" spans="1:32" ht="15.75" hidden="1" customHeight="1">
      <c r="F10" s="189"/>
      <c r="G10" s="189"/>
      <c r="M10" s="189"/>
      <c r="N10" s="189"/>
      <c r="O10" s="189"/>
      <c r="P10" s="196"/>
      <c r="S10" s="190"/>
      <c r="T10" s="190"/>
      <c r="U10" s="190"/>
      <c r="V10" s="190"/>
    </row>
    <row r="11" spans="1:32" ht="15.75" hidden="1" customHeight="1">
      <c r="F11" s="189"/>
      <c r="N11" s="189"/>
      <c r="O11" s="189"/>
      <c r="P11" s="196"/>
      <c r="S11" s="190"/>
      <c r="T11" s="190"/>
      <c r="U11" s="190"/>
      <c r="V11" s="190"/>
      <c r="W11" s="195"/>
      <c r="X11" s="195"/>
      <c r="Y11" s="195"/>
      <c r="Z11" s="195"/>
      <c r="AA11" s="195"/>
      <c r="AB11" s="195"/>
      <c r="AC11" s="195"/>
      <c r="AD11" s="195"/>
      <c r="AE11" s="195"/>
    </row>
    <row r="12" spans="1:32">
      <c r="F12" s="189"/>
      <c r="G12" s="194"/>
      <c r="M12" s="189"/>
      <c r="N12" s="193"/>
      <c r="O12" s="192"/>
      <c r="S12" s="191"/>
      <c r="T12" s="190"/>
      <c r="U12" s="190"/>
      <c r="V12" s="190"/>
    </row>
    <row r="13" spans="1:32" ht="21.75" customHeight="1">
      <c r="C13" s="137" t="s">
        <v>919</v>
      </c>
      <c r="F13" s="189"/>
      <c r="O13" s="189"/>
      <c r="Q13" s="189"/>
      <c r="W13" s="188"/>
      <c r="X13" s="188"/>
      <c r="Y13" s="188"/>
      <c r="Z13" s="188"/>
      <c r="AA13" s="188"/>
      <c r="AB13" s="188"/>
      <c r="AC13" s="188"/>
      <c r="AD13" s="188"/>
      <c r="AE13" s="188"/>
      <c r="AF13" s="188"/>
    </row>
    <row r="14" spans="1:32">
      <c r="A14" s="180" t="s">
        <v>827</v>
      </c>
      <c r="B14" s="180"/>
      <c r="C14" s="180"/>
      <c r="D14" s="179" t="s">
        <v>918</v>
      </c>
      <c r="E14" s="178" t="s">
        <v>917</v>
      </c>
      <c r="F14" s="178" t="s">
        <v>916</v>
      </c>
      <c r="G14" s="178"/>
      <c r="H14" s="178" t="s">
        <v>915</v>
      </c>
      <c r="I14" s="178"/>
      <c r="J14" s="178" t="s">
        <v>914</v>
      </c>
      <c r="K14" s="178" t="s">
        <v>913</v>
      </c>
      <c r="L14" s="178"/>
      <c r="M14" s="178" t="s">
        <v>912</v>
      </c>
      <c r="N14" s="178"/>
      <c r="O14" s="187" t="s">
        <v>911</v>
      </c>
      <c r="P14" s="186"/>
      <c r="Q14" s="187" t="s">
        <v>909</v>
      </c>
      <c r="R14" s="186"/>
      <c r="S14" s="187" t="s">
        <v>910</v>
      </c>
      <c r="T14" s="186"/>
      <c r="U14" s="187" t="s">
        <v>909</v>
      </c>
      <c r="V14" s="186"/>
      <c r="W14" s="182" t="s">
        <v>908</v>
      </c>
      <c r="X14" s="185"/>
      <c r="Y14" s="185"/>
      <c r="Z14" s="181"/>
      <c r="AA14" s="178" t="s">
        <v>907</v>
      </c>
      <c r="AB14" s="178"/>
      <c r="AC14" s="182" t="s">
        <v>906</v>
      </c>
      <c r="AD14" s="185"/>
      <c r="AE14" s="185"/>
      <c r="AF14" s="181"/>
    </row>
    <row r="15" spans="1:32" ht="33" customHeight="1">
      <c r="A15" s="180"/>
      <c r="B15" s="180"/>
      <c r="C15" s="180"/>
      <c r="D15" s="179"/>
      <c r="E15" s="178"/>
      <c r="F15" s="178"/>
      <c r="G15" s="178"/>
      <c r="H15" s="178"/>
      <c r="I15" s="178"/>
      <c r="J15" s="178"/>
      <c r="K15" s="178"/>
      <c r="L15" s="178"/>
      <c r="M15" s="178"/>
      <c r="N15" s="178"/>
      <c r="O15" s="184"/>
      <c r="P15" s="183"/>
      <c r="Q15" s="184"/>
      <c r="R15" s="183"/>
      <c r="S15" s="184"/>
      <c r="T15" s="183"/>
      <c r="U15" s="184"/>
      <c r="V15" s="183"/>
      <c r="W15" s="178" t="s">
        <v>904</v>
      </c>
      <c r="X15" s="178"/>
      <c r="Y15" s="178" t="s">
        <v>903</v>
      </c>
      <c r="Z15" s="178"/>
      <c r="AA15" s="182" t="s">
        <v>905</v>
      </c>
      <c r="AB15" s="181"/>
      <c r="AC15" s="178" t="s">
        <v>904</v>
      </c>
      <c r="AD15" s="178"/>
      <c r="AE15" s="178" t="s">
        <v>903</v>
      </c>
      <c r="AF15" s="178"/>
    </row>
    <row r="16" spans="1:32" ht="59.25" customHeight="1">
      <c r="A16" s="180"/>
      <c r="B16" s="180"/>
      <c r="C16" s="180"/>
      <c r="D16" s="179"/>
      <c r="E16" s="178"/>
      <c r="F16" s="177" t="s">
        <v>826</v>
      </c>
      <c r="G16" s="177" t="s">
        <v>900</v>
      </c>
      <c r="H16" s="177" t="s">
        <v>826</v>
      </c>
      <c r="I16" s="177" t="s">
        <v>900</v>
      </c>
      <c r="J16" s="178"/>
      <c r="K16" s="153" t="s">
        <v>902</v>
      </c>
      <c r="L16" s="153" t="s">
        <v>901</v>
      </c>
      <c r="M16" s="153" t="s">
        <v>902</v>
      </c>
      <c r="N16" s="153" t="s">
        <v>901</v>
      </c>
      <c r="O16" s="177" t="s">
        <v>826</v>
      </c>
      <c r="P16" s="177" t="s">
        <v>900</v>
      </c>
      <c r="Q16" s="177" t="s">
        <v>826</v>
      </c>
      <c r="R16" s="177" t="s">
        <v>900</v>
      </c>
      <c r="S16" s="177" t="s">
        <v>826</v>
      </c>
      <c r="T16" s="177" t="s">
        <v>900</v>
      </c>
      <c r="U16" s="177" t="s">
        <v>826</v>
      </c>
      <c r="V16" s="177" t="s">
        <v>900</v>
      </c>
      <c r="W16" s="177" t="s">
        <v>899</v>
      </c>
      <c r="X16" s="177" t="s">
        <v>898</v>
      </c>
      <c r="Y16" s="177" t="s">
        <v>897</v>
      </c>
      <c r="Z16" s="177" t="s">
        <v>896</v>
      </c>
      <c r="AA16" s="177" t="s">
        <v>897</v>
      </c>
      <c r="AB16" s="177" t="s">
        <v>896</v>
      </c>
      <c r="AC16" s="177" t="s">
        <v>899</v>
      </c>
      <c r="AD16" s="177" t="s">
        <v>898</v>
      </c>
      <c r="AE16" s="177" t="s">
        <v>897</v>
      </c>
      <c r="AF16" s="177" t="s">
        <v>896</v>
      </c>
    </row>
    <row r="17" spans="1:33">
      <c r="A17" s="176" t="s">
        <v>895</v>
      </c>
      <c r="B17" s="176"/>
      <c r="C17" s="176"/>
      <c r="D17" s="175"/>
      <c r="E17" s="149">
        <v>1</v>
      </c>
      <c r="F17" s="149">
        <v>2</v>
      </c>
      <c r="G17" s="149">
        <v>3</v>
      </c>
      <c r="H17" s="149">
        <v>4</v>
      </c>
      <c r="I17" s="149">
        <v>5</v>
      </c>
      <c r="J17" s="149">
        <v>6</v>
      </c>
      <c r="K17" s="149">
        <v>7</v>
      </c>
      <c r="L17" s="149">
        <v>8</v>
      </c>
      <c r="M17" s="149">
        <v>9</v>
      </c>
      <c r="N17" s="149">
        <v>10</v>
      </c>
      <c r="O17" s="149">
        <v>11</v>
      </c>
      <c r="P17" s="149">
        <v>12</v>
      </c>
      <c r="Q17" s="149">
        <v>13</v>
      </c>
      <c r="R17" s="149">
        <v>14</v>
      </c>
      <c r="S17" s="149">
        <v>15</v>
      </c>
      <c r="T17" s="149">
        <v>16</v>
      </c>
      <c r="U17" s="149">
        <v>17</v>
      </c>
      <c r="V17" s="149">
        <v>18</v>
      </c>
      <c r="W17" s="149">
        <v>19</v>
      </c>
      <c r="X17" s="149">
        <v>20</v>
      </c>
      <c r="Y17" s="149">
        <v>21</v>
      </c>
      <c r="Z17" s="149">
        <v>22</v>
      </c>
      <c r="AA17" s="149">
        <v>23</v>
      </c>
      <c r="AB17" s="149">
        <v>24</v>
      </c>
      <c r="AC17" s="149">
        <v>25</v>
      </c>
      <c r="AD17" s="149">
        <v>26</v>
      </c>
      <c r="AE17" s="149">
        <v>27</v>
      </c>
      <c r="AF17" s="149">
        <v>28</v>
      </c>
    </row>
    <row r="18" spans="1:33" s="164" customFormat="1" ht="28.5" customHeight="1">
      <c r="A18" s="174"/>
      <c r="B18" s="166"/>
      <c r="C18" s="165" t="s">
        <v>894</v>
      </c>
      <c r="D18" s="153">
        <v>1</v>
      </c>
      <c r="E18" s="225">
        <v>35612977.134594396</v>
      </c>
      <c r="F18" s="159">
        <v>5945713.1801517978</v>
      </c>
      <c r="G18" s="159">
        <v>5454885.0583024584</v>
      </c>
      <c r="H18" s="159">
        <v>4709065.8879811224</v>
      </c>
      <c r="I18" s="159">
        <v>4598443.2231935356</v>
      </c>
      <c r="J18" s="145">
        <v>0</v>
      </c>
      <c r="K18" s="159">
        <v>3139.9332660230807</v>
      </c>
      <c r="L18" s="159">
        <v>2655.5200436643454</v>
      </c>
      <c r="M18" s="159">
        <v>3724193.6235757461</v>
      </c>
      <c r="N18" s="159">
        <v>3724085.7491240911</v>
      </c>
      <c r="O18" s="159">
        <v>36781473.37022987</v>
      </c>
      <c r="P18" s="159">
        <v>34499681.474900283</v>
      </c>
      <c r="Q18" s="159">
        <v>2172577.9227200653</v>
      </c>
      <c r="R18" s="159">
        <v>2125163.9459961127</v>
      </c>
      <c r="S18" s="158">
        <v>2110413</v>
      </c>
      <c r="T18" s="158">
        <v>2107994</v>
      </c>
      <c r="U18" s="158">
        <v>40302</v>
      </c>
      <c r="V18" s="158">
        <v>40264</v>
      </c>
      <c r="W18" s="173">
        <v>41.712397086929478</v>
      </c>
      <c r="X18" s="173">
        <v>19.833446803540426</v>
      </c>
      <c r="Y18" s="173">
        <v>16.263594053592886</v>
      </c>
      <c r="Z18" s="173">
        <v>10.452403212664041</v>
      </c>
      <c r="AA18" s="173">
        <v>16.322246152602229</v>
      </c>
      <c r="AB18" s="173">
        <v>9.5903997104451371</v>
      </c>
      <c r="AC18" s="173">
        <v>55.982487541820561</v>
      </c>
      <c r="AD18" s="173">
        <v>22.485525672297005</v>
      </c>
      <c r="AE18" s="173">
        <v>15.280274594290676</v>
      </c>
      <c r="AF18" s="173">
        <v>10.070394872969981</v>
      </c>
      <c r="AG18" s="144"/>
    </row>
    <row r="19" spans="1:33" ht="18" customHeight="1">
      <c r="A19" s="171"/>
      <c r="B19" s="150">
        <v>1</v>
      </c>
      <c r="C19" s="150" t="s">
        <v>852</v>
      </c>
      <c r="D19" s="149">
        <v>2</v>
      </c>
      <c r="E19" s="147">
        <v>32226212.856700871</v>
      </c>
      <c r="F19" s="147">
        <v>5945713.1801517978</v>
      </c>
      <c r="G19" s="147">
        <v>5454885.0583024584</v>
      </c>
      <c r="H19" s="147">
        <v>4455805.6887512607</v>
      </c>
      <c r="I19" s="147">
        <v>4367229.9044527551</v>
      </c>
      <c r="J19" s="145">
        <v>0</v>
      </c>
      <c r="K19" s="147">
        <v>2837.4658835518726</v>
      </c>
      <c r="L19" s="147">
        <v>2425.0264182667461</v>
      </c>
      <c r="M19" s="147">
        <v>3382630.9537131889</v>
      </c>
      <c r="N19" s="147">
        <v>3455361.6873955755</v>
      </c>
      <c r="O19" s="147">
        <v>33643802.053884305</v>
      </c>
      <c r="P19" s="147">
        <v>31729013.460220762</v>
      </c>
      <c r="Q19" s="147">
        <v>2068876.7353001651</v>
      </c>
      <c r="R19" s="147">
        <v>2021462.7585762125</v>
      </c>
      <c r="S19" s="152">
        <v>2022137</v>
      </c>
      <c r="T19" s="152">
        <v>2019857</v>
      </c>
      <c r="U19" s="152">
        <v>39758</v>
      </c>
      <c r="V19" s="152">
        <v>39720</v>
      </c>
      <c r="W19" s="145"/>
      <c r="X19" s="145"/>
      <c r="Y19" s="145"/>
      <c r="Z19" s="145"/>
      <c r="AA19" s="145"/>
      <c r="AB19" s="145"/>
      <c r="AC19" s="145"/>
      <c r="AD19" s="145"/>
      <c r="AE19" s="145"/>
      <c r="AF19" s="145"/>
      <c r="AG19" s="144"/>
    </row>
    <row r="20" spans="1:33" ht="18" customHeight="1">
      <c r="A20" s="171"/>
      <c r="B20" s="150" t="s">
        <v>851</v>
      </c>
      <c r="C20" s="156" t="s">
        <v>850</v>
      </c>
      <c r="D20" s="153">
        <v>3</v>
      </c>
      <c r="E20" s="147">
        <v>4805499.9772463702</v>
      </c>
      <c r="F20" s="147">
        <v>2420204.3877829262</v>
      </c>
      <c r="G20" s="147">
        <v>2275584.8224133071</v>
      </c>
      <c r="H20" s="147">
        <v>1869977.545915717</v>
      </c>
      <c r="I20" s="147">
        <v>1810979.6595243637</v>
      </c>
      <c r="J20" s="145">
        <v>0</v>
      </c>
      <c r="K20" s="147">
        <v>465.57800960129771</v>
      </c>
      <c r="L20" s="147">
        <v>1219.1927308471713</v>
      </c>
      <c r="M20" s="147">
        <v>721959.64221648709</v>
      </c>
      <c r="N20" s="147">
        <v>759567.06351128302</v>
      </c>
      <c r="O20" s="147">
        <v>5317365.7830975372</v>
      </c>
      <c r="P20" s="147">
        <v>4908532.4520265814</v>
      </c>
      <c r="Q20" s="147">
        <v>147216.98417902252</v>
      </c>
      <c r="R20" s="147">
        <v>99803.007455070023</v>
      </c>
      <c r="S20" s="152">
        <v>940789</v>
      </c>
      <c r="T20" s="152">
        <v>938866</v>
      </c>
      <c r="U20" s="152">
        <v>266</v>
      </c>
      <c r="V20" s="152">
        <v>228</v>
      </c>
      <c r="W20" s="145"/>
      <c r="X20" s="145"/>
      <c r="Y20" s="145"/>
      <c r="Z20" s="145"/>
      <c r="AA20" s="145"/>
      <c r="AB20" s="145"/>
      <c r="AC20" s="145"/>
      <c r="AD20" s="145"/>
      <c r="AE20" s="145"/>
      <c r="AF20" s="145"/>
      <c r="AG20" s="144"/>
    </row>
    <row r="21" spans="1:33" ht="18" customHeight="1">
      <c r="A21" s="171"/>
      <c r="B21" s="150" t="s">
        <v>849</v>
      </c>
      <c r="C21" s="156" t="s">
        <v>848</v>
      </c>
      <c r="D21" s="149">
        <v>4</v>
      </c>
      <c r="E21" s="147">
        <v>20125355.617931996</v>
      </c>
      <c r="F21" s="147">
        <v>3002518.9488501018</v>
      </c>
      <c r="G21" s="147">
        <v>2658306.5624046912</v>
      </c>
      <c r="H21" s="147">
        <v>2417240.9826671067</v>
      </c>
      <c r="I21" s="147">
        <v>2389976.4228522177</v>
      </c>
      <c r="J21" s="145">
        <v>0</v>
      </c>
      <c r="K21" s="147">
        <v>1357.3117898817754</v>
      </c>
      <c r="L21" s="147">
        <v>1143.1336274195758</v>
      </c>
      <c r="M21" s="147">
        <v>1896345.0832273434</v>
      </c>
      <c r="N21" s="147">
        <v>1886646.5063941139</v>
      </c>
      <c r="O21" s="147">
        <v>20720546.33911068</v>
      </c>
      <c r="P21" s="147">
        <v>19338667.078568868</v>
      </c>
      <c r="Q21" s="147">
        <v>903585.21782921208</v>
      </c>
      <c r="R21" s="147">
        <v>903585.21782921208</v>
      </c>
      <c r="S21" s="152">
        <v>1017960</v>
      </c>
      <c r="T21" s="152">
        <v>1017739</v>
      </c>
      <c r="U21" s="152">
        <v>28694</v>
      </c>
      <c r="V21" s="152">
        <v>28694</v>
      </c>
      <c r="W21" s="145"/>
      <c r="X21" s="145"/>
      <c r="Y21" s="145"/>
      <c r="Z21" s="145"/>
      <c r="AA21" s="145"/>
      <c r="AB21" s="145"/>
      <c r="AC21" s="145"/>
      <c r="AD21" s="145"/>
      <c r="AE21" s="145"/>
      <c r="AF21" s="145"/>
      <c r="AG21" s="144"/>
    </row>
    <row r="22" spans="1:33" ht="18" customHeight="1">
      <c r="A22" s="171"/>
      <c r="B22" s="150" t="s">
        <v>847</v>
      </c>
      <c r="C22" s="156" t="s">
        <v>846</v>
      </c>
      <c r="D22" s="153">
        <v>5</v>
      </c>
      <c r="E22" s="147">
        <v>7295357.2615225064</v>
      </c>
      <c r="F22" s="147">
        <v>522989.84351877007</v>
      </c>
      <c r="G22" s="147">
        <v>520993.6734844601</v>
      </c>
      <c r="H22" s="147">
        <v>168587.16016843755</v>
      </c>
      <c r="I22" s="147">
        <v>166273.82207617388</v>
      </c>
      <c r="J22" s="145">
        <v>0</v>
      </c>
      <c r="K22" s="147">
        <v>1014.5760840687994</v>
      </c>
      <c r="L22" s="147">
        <v>62.700059999999112</v>
      </c>
      <c r="M22" s="147">
        <v>764326.22826935851</v>
      </c>
      <c r="N22" s="147">
        <v>809148.11749017856</v>
      </c>
      <c r="O22" s="147">
        <v>7605889.9316760888</v>
      </c>
      <c r="P22" s="147">
        <v>7481813.92962531</v>
      </c>
      <c r="Q22" s="147">
        <v>1018074.5332919304</v>
      </c>
      <c r="R22" s="147">
        <v>1018074.5332919304</v>
      </c>
      <c r="S22" s="152">
        <v>63388</v>
      </c>
      <c r="T22" s="152">
        <v>63252</v>
      </c>
      <c r="U22" s="152">
        <v>10798</v>
      </c>
      <c r="V22" s="152">
        <v>10798</v>
      </c>
      <c r="W22" s="145"/>
      <c r="X22" s="145"/>
      <c r="Y22" s="145"/>
      <c r="Z22" s="145"/>
      <c r="AA22" s="145"/>
      <c r="AB22" s="145"/>
      <c r="AC22" s="145"/>
      <c r="AD22" s="145"/>
      <c r="AE22" s="145"/>
      <c r="AF22" s="145"/>
      <c r="AG22" s="144"/>
    </row>
    <row r="23" spans="1:33" ht="18" customHeight="1">
      <c r="A23" s="171"/>
      <c r="B23" s="150">
        <v>2</v>
      </c>
      <c r="C23" s="150" t="s">
        <v>845</v>
      </c>
      <c r="D23" s="149">
        <v>6</v>
      </c>
      <c r="E23" s="147">
        <v>1319527.4139336455</v>
      </c>
      <c r="F23" s="145">
        <v>0</v>
      </c>
      <c r="G23" s="145">
        <v>0</v>
      </c>
      <c r="H23" s="147">
        <v>65238.163393824827</v>
      </c>
      <c r="I23" s="147">
        <v>56339.66764152002</v>
      </c>
      <c r="J23" s="147">
        <v>0</v>
      </c>
      <c r="K23" s="147">
        <v>194.34451313549977</v>
      </c>
      <c r="L23" s="147">
        <v>28.997948931294605</v>
      </c>
      <c r="M23" s="147">
        <v>156384.63668320133</v>
      </c>
      <c r="N23" s="147">
        <v>140098.15283869643</v>
      </c>
      <c r="O23" s="147">
        <v>1270741.0809485295</v>
      </c>
      <c r="P23" s="147">
        <v>1047882.752756422</v>
      </c>
      <c r="Q23" s="147">
        <v>9227.4542903199981</v>
      </c>
      <c r="R23" s="147">
        <v>9227.4542903199981</v>
      </c>
      <c r="S23" s="152">
        <v>43032</v>
      </c>
      <c r="T23" s="152">
        <v>42994</v>
      </c>
      <c r="U23" s="152">
        <v>247</v>
      </c>
      <c r="V23" s="152">
        <v>247</v>
      </c>
      <c r="W23" s="145"/>
      <c r="X23" s="145"/>
      <c r="Y23" s="145"/>
      <c r="Z23" s="145"/>
      <c r="AA23" s="145"/>
      <c r="AB23" s="145"/>
      <c r="AC23" s="145"/>
      <c r="AD23" s="145"/>
      <c r="AE23" s="145"/>
      <c r="AF23" s="145"/>
      <c r="AG23" s="144"/>
    </row>
    <row r="24" spans="1:33" ht="18" customHeight="1">
      <c r="A24" s="171"/>
      <c r="B24" s="150">
        <v>3</v>
      </c>
      <c r="C24" s="150" t="s">
        <v>844</v>
      </c>
      <c r="D24" s="153">
        <v>7</v>
      </c>
      <c r="E24" s="147">
        <v>320802.07325451309</v>
      </c>
      <c r="F24" s="145">
        <v>0</v>
      </c>
      <c r="G24" s="145">
        <v>0</v>
      </c>
      <c r="H24" s="147">
        <v>17173.534805340198</v>
      </c>
      <c r="I24" s="147">
        <v>17117.873821899997</v>
      </c>
      <c r="J24" s="147">
        <v>0</v>
      </c>
      <c r="K24" s="147">
        <v>26.488073000900439</v>
      </c>
      <c r="L24" s="147">
        <v>0.53533524039999913</v>
      </c>
      <c r="M24" s="147">
        <v>63944.233787689998</v>
      </c>
      <c r="N24" s="147">
        <v>42614.424267151589</v>
      </c>
      <c r="O24" s="147">
        <v>324984.30070747185</v>
      </c>
      <c r="P24" s="147">
        <v>286933.46159835899</v>
      </c>
      <c r="Q24" s="147">
        <v>6895.3840019299987</v>
      </c>
      <c r="R24" s="147">
        <v>6895.3840019299987</v>
      </c>
      <c r="S24" s="152">
        <v>11866</v>
      </c>
      <c r="T24" s="152">
        <v>11854</v>
      </c>
      <c r="U24" s="152">
        <v>52</v>
      </c>
      <c r="V24" s="152">
        <v>52</v>
      </c>
      <c r="W24" s="145"/>
      <c r="X24" s="145"/>
      <c r="Y24" s="145"/>
      <c r="Z24" s="145"/>
      <c r="AA24" s="145"/>
      <c r="AB24" s="145"/>
      <c r="AC24" s="145"/>
      <c r="AD24" s="145"/>
      <c r="AE24" s="145"/>
      <c r="AF24" s="145"/>
      <c r="AG24" s="144"/>
    </row>
    <row r="25" spans="1:33" ht="18" customHeight="1">
      <c r="A25" s="171"/>
      <c r="B25" s="150">
        <v>4</v>
      </c>
      <c r="C25" s="150" t="s">
        <v>843</v>
      </c>
      <c r="D25" s="149">
        <v>8</v>
      </c>
      <c r="E25" s="147">
        <v>177420.09094326646</v>
      </c>
      <c r="F25" s="145">
        <v>0</v>
      </c>
      <c r="G25" s="145">
        <v>0</v>
      </c>
      <c r="H25" s="147">
        <v>13484.067511710005</v>
      </c>
      <c r="I25" s="147">
        <v>13483.971458350006</v>
      </c>
      <c r="J25" s="147">
        <v>0</v>
      </c>
      <c r="K25" s="147">
        <v>3.5417523807999194</v>
      </c>
      <c r="L25" s="147">
        <v>1.1974664504704387E-2</v>
      </c>
      <c r="M25" s="147">
        <v>56792.326602770008</v>
      </c>
      <c r="N25" s="147">
        <v>36448.629666655128</v>
      </c>
      <c r="O25" s="147">
        <v>184283.25014538763</v>
      </c>
      <c r="P25" s="147">
        <v>179398.70233022398</v>
      </c>
      <c r="Q25" s="147">
        <v>2112.8109186299998</v>
      </c>
      <c r="R25" s="147">
        <v>2112.8109186299998</v>
      </c>
      <c r="S25" s="152">
        <v>8427</v>
      </c>
      <c r="T25" s="152">
        <v>8423</v>
      </c>
      <c r="U25" s="152">
        <v>41</v>
      </c>
      <c r="V25" s="152">
        <v>41</v>
      </c>
      <c r="W25" s="145"/>
      <c r="X25" s="145"/>
      <c r="Y25" s="145"/>
      <c r="Z25" s="145"/>
      <c r="AA25" s="145"/>
      <c r="AB25" s="145"/>
      <c r="AC25" s="145"/>
      <c r="AD25" s="145"/>
      <c r="AE25" s="145"/>
      <c r="AF25" s="145"/>
      <c r="AG25" s="144"/>
    </row>
    <row r="26" spans="1:33" ht="18" customHeight="1">
      <c r="A26" s="171"/>
      <c r="B26" s="150">
        <v>5</v>
      </c>
      <c r="C26" s="150" t="s">
        <v>842</v>
      </c>
      <c r="D26" s="153">
        <v>9</v>
      </c>
      <c r="E26" s="147">
        <v>1569014.6997620985</v>
      </c>
      <c r="F26" s="145">
        <v>0</v>
      </c>
      <c r="G26" s="145">
        <v>0</v>
      </c>
      <c r="H26" s="147">
        <v>157364.43351898709</v>
      </c>
      <c r="I26" s="147">
        <v>144271.80581901001</v>
      </c>
      <c r="J26" s="147">
        <v>68743.344209216593</v>
      </c>
      <c r="K26" s="147">
        <v>78.093043954007854</v>
      </c>
      <c r="L26" s="147">
        <v>200.94836656140001</v>
      </c>
      <c r="M26" s="147">
        <v>64441.472788896252</v>
      </c>
      <c r="N26" s="147">
        <v>49562.854956012059</v>
      </c>
      <c r="O26" s="147">
        <v>1357662.6845441717</v>
      </c>
      <c r="P26" s="147">
        <v>1256453.0979945196</v>
      </c>
      <c r="Q26" s="147">
        <v>85465.538209020015</v>
      </c>
      <c r="R26" s="147">
        <v>85465.538209020015</v>
      </c>
      <c r="S26" s="152">
        <v>24951</v>
      </c>
      <c r="T26" s="152">
        <v>24866</v>
      </c>
      <c r="U26" s="152">
        <v>204</v>
      </c>
      <c r="V26" s="152">
        <v>204</v>
      </c>
      <c r="W26" s="145"/>
      <c r="X26" s="145"/>
      <c r="Y26" s="145"/>
      <c r="Z26" s="145"/>
      <c r="AA26" s="145"/>
      <c r="AB26" s="145"/>
      <c r="AC26" s="145"/>
      <c r="AD26" s="145"/>
      <c r="AE26" s="145"/>
      <c r="AF26" s="145"/>
      <c r="AG26" s="144"/>
    </row>
    <row r="27" spans="1:33" ht="18" customHeight="1">
      <c r="A27" s="171"/>
      <c r="B27" s="150">
        <v>6</v>
      </c>
      <c r="C27" s="150" t="s">
        <v>841</v>
      </c>
      <c r="D27" s="149">
        <v>10</v>
      </c>
      <c r="E27" s="147">
        <v>1962726.0034221506</v>
      </c>
      <c r="F27" s="145">
        <v>0</v>
      </c>
      <c r="G27" s="145">
        <v>0</v>
      </c>
      <c r="H27" s="145">
        <v>0</v>
      </c>
      <c r="I27" s="145">
        <v>0</v>
      </c>
      <c r="J27" s="148">
        <v>68743.344209216593</v>
      </c>
      <c r="K27" s="148">
        <v>24.785570418690185</v>
      </c>
      <c r="L27" s="148">
        <v>17.52794051106763</v>
      </c>
      <c r="M27" s="148">
        <v>146406.42409763177</v>
      </c>
      <c r="N27" s="148">
        <v>255353.24302091097</v>
      </c>
      <c r="O27" s="147">
        <v>1785043.0979195626</v>
      </c>
      <c r="P27" s="145"/>
      <c r="Q27" s="145"/>
      <c r="R27" s="145"/>
      <c r="S27" s="162"/>
      <c r="T27" s="162"/>
      <c r="U27" s="162"/>
      <c r="V27" s="162"/>
      <c r="W27" s="145"/>
      <c r="X27" s="145"/>
      <c r="Y27" s="145"/>
      <c r="Z27" s="145"/>
      <c r="AA27" s="145"/>
      <c r="AB27" s="145"/>
      <c r="AC27" s="145"/>
      <c r="AD27" s="145"/>
      <c r="AE27" s="145"/>
      <c r="AF27" s="145"/>
      <c r="AG27" s="144"/>
    </row>
    <row r="28" spans="1:33" s="164" customFormat="1" ht="43.5" customHeight="1">
      <c r="A28" s="172" t="s">
        <v>0</v>
      </c>
      <c r="B28" s="166"/>
      <c r="C28" s="169" t="s">
        <v>893</v>
      </c>
      <c r="D28" s="153">
        <v>11</v>
      </c>
      <c r="E28" s="225">
        <v>1154863.3590994063</v>
      </c>
      <c r="F28" s="159">
        <v>86205.551571520002</v>
      </c>
      <c r="G28" s="159">
        <v>86205.551571520002</v>
      </c>
      <c r="H28" s="159">
        <v>36834.455990540002</v>
      </c>
      <c r="I28" s="159">
        <v>36834.455990540002</v>
      </c>
      <c r="J28" s="145">
        <v>0</v>
      </c>
      <c r="K28" s="159">
        <v>7.450517680000053E-2</v>
      </c>
      <c r="L28" s="159">
        <v>0</v>
      </c>
      <c r="M28" s="159">
        <v>54395.272188979216</v>
      </c>
      <c r="N28" s="159">
        <v>52159.07577590998</v>
      </c>
      <c r="O28" s="159">
        <v>1206470.7255986321</v>
      </c>
      <c r="P28" s="159">
        <v>1206367.9730458278</v>
      </c>
      <c r="Q28" s="159">
        <v>586147.44279641018</v>
      </c>
      <c r="R28" s="159">
        <v>586147.44279641018</v>
      </c>
      <c r="S28" s="158">
        <v>25988</v>
      </c>
      <c r="T28" s="158">
        <v>25987</v>
      </c>
      <c r="U28" s="158">
        <v>14410</v>
      </c>
      <c r="V28" s="158">
        <v>14410</v>
      </c>
      <c r="W28" s="157">
        <v>56.028633120286479</v>
      </c>
      <c r="X28" s="157">
        <v>0</v>
      </c>
      <c r="Y28" s="157">
        <v>7.3762911615565985</v>
      </c>
      <c r="Z28" s="157">
        <v>0</v>
      </c>
      <c r="AA28" s="157">
        <v>7.8308913647930547</v>
      </c>
      <c r="AB28" s="157">
        <v>0</v>
      </c>
      <c r="AC28" s="157">
        <v>46.413355724503546</v>
      </c>
      <c r="AD28" s="157">
        <v>0</v>
      </c>
      <c r="AE28" s="157">
        <v>7.8689451701644222</v>
      </c>
      <c r="AF28" s="157">
        <v>0</v>
      </c>
      <c r="AG28" s="144"/>
    </row>
    <row r="29" spans="1:33" ht="18" customHeight="1">
      <c r="A29" s="172"/>
      <c r="B29" s="150">
        <v>1</v>
      </c>
      <c r="C29" s="150" t="s">
        <v>852</v>
      </c>
      <c r="D29" s="149">
        <v>12</v>
      </c>
      <c r="E29" s="147">
        <v>1069664.8657367805</v>
      </c>
      <c r="F29" s="147">
        <v>86205.551571520002</v>
      </c>
      <c r="G29" s="147">
        <v>86205.551571520002</v>
      </c>
      <c r="H29" s="147">
        <v>34874.53087052</v>
      </c>
      <c r="I29" s="147">
        <v>34874.53087052</v>
      </c>
      <c r="J29" s="145">
        <v>0</v>
      </c>
      <c r="K29" s="147">
        <v>0</v>
      </c>
      <c r="L29" s="147">
        <v>0</v>
      </c>
      <c r="M29" s="147">
        <v>46748.292911779223</v>
      </c>
      <c r="N29" s="147">
        <v>45528.192815719987</v>
      </c>
      <c r="O29" s="147">
        <v>1122215.9865338397</v>
      </c>
      <c r="P29" s="147">
        <v>1122215.9865338379</v>
      </c>
      <c r="Q29" s="147">
        <v>551344.33693799016</v>
      </c>
      <c r="R29" s="147">
        <v>551344.33693799016</v>
      </c>
      <c r="S29" s="152">
        <v>25642</v>
      </c>
      <c r="T29" s="152">
        <v>25642</v>
      </c>
      <c r="U29" s="152">
        <v>14372</v>
      </c>
      <c r="V29" s="152">
        <v>14372</v>
      </c>
      <c r="W29" s="145"/>
      <c r="X29" s="146"/>
      <c r="Y29" s="146"/>
      <c r="Z29" s="145"/>
      <c r="AA29" s="146"/>
      <c r="AB29" s="145"/>
      <c r="AC29" s="145"/>
      <c r="AD29" s="145"/>
      <c r="AE29" s="146"/>
      <c r="AF29" s="145"/>
      <c r="AG29" s="144"/>
    </row>
    <row r="30" spans="1:33" ht="18" customHeight="1">
      <c r="A30" s="172"/>
      <c r="B30" s="150" t="s">
        <v>851</v>
      </c>
      <c r="C30" s="156" t="s">
        <v>850</v>
      </c>
      <c r="D30" s="153">
        <v>13</v>
      </c>
      <c r="E30" s="147">
        <v>40775.864937820006</v>
      </c>
      <c r="F30" s="147">
        <v>2641.8399898299999</v>
      </c>
      <c r="G30" s="147">
        <v>2641.8399898299999</v>
      </c>
      <c r="H30" s="147">
        <v>7253.5832611199985</v>
      </c>
      <c r="I30" s="147">
        <v>7253.5832611199985</v>
      </c>
      <c r="J30" s="145">
        <v>0</v>
      </c>
      <c r="K30" s="147">
        <v>0</v>
      </c>
      <c r="L30" s="147">
        <v>0</v>
      </c>
      <c r="M30" s="147">
        <v>361.95663392</v>
      </c>
      <c r="N30" s="147">
        <v>698.18166327000006</v>
      </c>
      <c r="O30" s="147">
        <v>35827.896637180012</v>
      </c>
      <c r="P30" s="147">
        <v>35827.896637179998</v>
      </c>
      <c r="Q30" s="147">
        <v>2205.7810394800003</v>
      </c>
      <c r="R30" s="147">
        <v>2205.7810394800003</v>
      </c>
      <c r="S30" s="152">
        <v>1309</v>
      </c>
      <c r="T30" s="152">
        <v>1309</v>
      </c>
      <c r="U30" s="152">
        <v>19</v>
      </c>
      <c r="V30" s="152">
        <v>19</v>
      </c>
      <c r="W30" s="145"/>
      <c r="X30" s="146"/>
      <c r="Y30" s="146"/>
      <c r="Z30" s="145"/>
      <c r="AA30" s="146"/>
      <c r="AB30" s="145"/>
      <c r="AC30" s="145"/>
      <c r="AD30" s="145"/>
      <c r="AE30" s="146"/>
      <c r="AF30" s="145"/>
      <c r="AG30" s="144"/>
    </row>
    <row r="31" spans="1:33" ht="18" customHeight="1">
      <c r="A31" s="172"/>
      <c r="B31" s="150" t="s">
        <v>849</v>
      </c>
      <c r="C31" s="156" t="s">
        <v>848</v>
      </c>
      <c r="D31" s="149">
        <v>14</v>
      </c>
      <c r="E31" s="147">
        <v>940633.88059442036</v>
      </c>
      <c r="F31" s="147">
        <v>76113.831581689999</v>
      </c>
      <c r="G31" s="147">
        <v>76113.831581689999</v>
      </c>
      <c r="H31" s="147">
        <v>26402.479038100006</v>
      </c>
      <c r="I31" s="147">
        <v>26402.479038100006</v>
      </c>
      <c r="J31" s="145">
        <v>0</v>
      </c>
      <c r="K31" s="147">
        <v>0</v>
      </c>
      <c r="L31" s="147">
        <v>0</v>
      </c>
      <c r="M31" s="147">
        <v>40608.29924602923</v>
      </c>
      <c r="N31" s="147">
        <v>38308.861755919999</v>
      </c>
      <c r="O31" s="147">
        <v>992644.67062811973</v>
      </c>
      <c r="P31" s="147">
        <v>992644.67062811973</v>
      </c>
      <c r="Q31" s="147">
        <v>469038.38424383011</v>
      </c>
      <c r="R31" s="147">
        <v>469038.38424383011</v>
      </c>
      <c r="S31" s="152">
        <v>22473</v>
      </c>
      <c r="T31" s="152">
        <v>22473</v>
      </c>
      <c r="U31" s="152">
        <v>12627</v>
      </c>
      <c r="V31" s="152">
        <v>12627</v>
      </c>
      <c r="W31" s="145"/>
      <c r="X31" s="146"/>
      <c r="Y31" s="146"/>
      <c r="Z31" s="145"/>
      <c r="AA31" s="146"/>
      <c r="AB31" s="145"/>
      <c r="AC31" s="145"/>
      <c r="AD31" s="145"/>
      <c r="AE31" s="146"/>
      <c r="AF31" s="145"/>
      <c r="AG31" s="144"/>
    </row>
    <row r="32" spans="1:33" ht="18" customHeight="1">
      <c r="A32" s="172"/>
      <c r="B32" s="150" t="s">
        <v>847</v>
      </c>
      <c r="C32" s="156" t="s">
        <v>846</v>
      </c>
      <c r="D32" s="153">
        <v>15</v>
      </c>
      <c r="E32" s="147">
        <v>88255.120204539999</v>
      </c>
      <c r="F32" s="147">
        <v>7449.880000000001</v>
      </c>
      <c r="G32" s="147">
        <v>7449.880000000001</v>
      </c>
      <c r="H32" s="147">
        <v>1218.4685712999999</v>
      </c>
      <c r="I32" s="147">
        <v>1218.4685712999999</v>
      </c>
      <c r="J32" s="145">
        <v>0</v>
      </c>
      <c r="K32" s="147">
        <v>0</v>
      </c>
      <c r="L32" s="147">
        <v>0</v>
      </c>
      <c r="M32" s="147">
        <v>5778.0370318300011</v>
      </c>
      <c r="N32" s="147">
        <v>6521.1493965299924</v>
      </c>
      <c r="O32" s="147">
        <v>93743.419268540005</v>
      </c>
      <c r="P32" s="147">
        <v>93743.419268538011</v>
      </c>
      <c r="Q32" s="147">
        <v>80100.171654680016</v>
      </c>
      <c r="R32" s="147">
        <v>80100.171654680016</v>
      </c>
      <c r="S32" s="152">
        <v>1860</v>
      </c>
      <c r="T32" s="152">
        <v>1860</v>
      </c>
      <c r="U32" s="152">
        <v>1726</v>
      </c>
      <c r="V32" s="152">
        <v>1726</v>
      </c>
      <c r="W32" s="145"/>
      <c r="X32" s="146"/>
      <c r="Y32" s="146"/>
      <c r="Z32" s="145"/>
      <c r="AA32" s="146"/>
      <c r="AB32" s="145"/>
      <c r="AC32" s="145"/>
      <c r="AD32" s="145"/>
      <c r="AE32" s="146"/>
      <c r="AF32" s="145"/>
      <c r="AG32" s="144"/>
    </row>
    <row r="33" spans="1:33" ht="18" customHeight="1">
      <c r="A33" s="172"/>
      <c r="B33" s="150">
        <v>2</v>
      </c>
      <c r="C33" s="150" t="s">
        <v>845</v>
      </c>
      <c r="D33" s="149">
        <v>16</v>
      </c>
      <c r="E33" s="147">
        <v>7608.7182350100447</v>
      </c>
      <c r="F33" s="145">
        <v>0</v>
      </c>
      <c r="G33" s="145">
        <v>0</v>
      </c>
      <c r="H33" s="147">
        <v>713.52298743000006</v>
      </c>
      <c r="I33" s="147">
        <v>713.52298743000006</v>
      </c>
      <c r="J33" s="147">
        <v>0</v>
      </c>
      <c r="K33" s="147">
        <v>0</v>
      </c>
      <c r="L33" s="147">
        <v>0</v>
      </c>
      <c r="M33" s="147">
        <v>2769.3658702900002</v>
      </c>
      <c r="N33" s="147">
        <v>1729.02306211</v>
      </c>
      <c r="O33" s="147">
        <v>7935.5380557600438</v>
      </c>
      <c r="P33" s="147">
        <v>7935.5380557600447</v>
      </c>
      <c r="Q33" s="147">
        <v>325.70255892</v>
      </c>
      <c r="R33" s="147">
        <v>325.70255892</v>
      </c>
      <c r="S33" s="152">
        <v>108</v>
      </c>
      <c r="T33" s="152">
        <v>108</v>
      </c>
      <c r="U33" s="152">
        <v>8</v>
      </c>
      <c r="V33" s="152">
        <v>8</v>
      </c>
      <c r="W33" s="145"/>
      <c r="X33" s="146"/>
      <c r="Y33" s="146"/>
      <c r="Z33" s="145"/>
      <c r="AA33" s="146"/>
      <c r="AB33" s="145"/>
      <c r="AC33" s="145"/>
      <c r="AD33" s="145"/>
      <c r="AE33" s="146"/>
      <c r="AF33" s="145"/>
      <c r="AG33" s="144"/>
    </row>
    <row r="34" spans="1:33" ht="18" customHeight="1">
      <c r="A34" s="172"/>
      <c r="B34" s="150">
        <v>3</v>
      </c>
      <c r="C34" s="150" t="s">
        <v>844</v>
      </c>
      <c r="D34" s="153">
        <v>17</v>
      </c>
      <c r="E34" s="147">
        <v>8521.2684034799986</v>
      </c>
      <c r="F34" s="145">
        <v>0</v>
      </c>
      <c r="G34" s="145">
        <v>0</v>
      </c>
      <c r="H34" s="147">
        <v>252.25538577999993</v>
      </c>
      <c r="I34" s="147">
        <v>252.25538577999993</v>
      </c>
      <c r="J34" s="147">
        <v>0</v>
      </c>
      <c r="K34" s="147">
        <v>0</v>
      </c>
      <c r="L34" s="147">
        <v>0</v>
      </c>
      <c r="M34" s="147">
        <v>252.71132569</v>
      </c>
      <c r="N34" s="147">
        <v>1048.2756107300002</v>
      </c>
      <c r="O34" s="147">
        <v>7473.4487326599992</v>
      </c>
      <c r="P34" s="147">
        <v>7473.4487326599992</v>
      </c>
      <c r="Q34" s="147">
        <v>218</v>
      </c>
      <c r="R34" s="147">
        <v>218</v>
      </c>
      <c r="S34" s="152">
        <v>38</v>
      </c>
      <c r="T34" s="152">
        <v>38</v>
      </c>
      <c r="U34" s="152">
        <v>1</v>
      </c>
      <c r="V34" s="152">
        <v>1</v>
      </c>
      <c r="W34" s="145"/>
      <c r="X34" s="146"/>
      <c r="Y34" s="146"/>
      <c r="Z34" s="145"/>
      <c r="AA34" s="146"/>
      <c r="AB34" s="145"/>
      <c r="AC34" s="145"/>
      <c r="AD34" s="145"/>
      <c r="AE34" s="146"/>
      <c r="AF34" s="145"/>
      <c r="AG34" s="144"/>
    </row>
    <row r="35" spans="1:33" ht="18" customHeight="1">
      <c r="A35" s="172"/>
      <c r="B35" s="150">
        <v>4</v>
      </c>
      <c r="C35" s="150" t="s">
        <v>843</v>
      </c>
      <c r="D35" s="149">
        <v>18</v>
      </c>
      <c r="E35" s="147">
        <v>5982.0845907800003</v>
      </c>
      <c r="F35" s="145">
        <v>0</v>
      </c>
      <c r="G35" s="145">
        <v>0</v>
      </c>
      <c r="H35" s="147">
        <v>295.16956154999997</v>
      </c>
      <c r="I35" s="147">
        <v>295.16956154999997</v>
      </c>
      <c r="J35" s="147">
        <v>0</v>
      </c>
      <c r="K35" s="147">
        <v>0</v>
      </c>
      <c r="L35" s="147">
        <v>0</v>
      </c>
      <c r="M35" s="147">
        <v>1459.7563783299997</v>
      </c>
      <c r="N35" s="147">
        <v>970.97042971999997</v>
      </c>
      <c r="O35" s="147">
        <v>6175.7009778400006</v>
      </c>
      <c r="P35" s="147">
        <v>6175.7009778399997</v>
      </c>
      <c r="Q35" s="147">
        <v>608.20559820999995</v>
      </c>
      <c r="R35" s="147">
        <v>608.20559820999995</v>
      </c>
      <c r="S35" s="152">
        <v>41</v>
      </c>
      <c r="T35" s="152">
        <v>41</v>
      </c>
      <c r="U35" s="152">
        <v>2</v>
      </c>
      <c r="V35" s="152">
        <v>2</v>
      </c>
      <c r="W35" s="145"/>
      <c r="X35" s="146"/>
      <c r="Y35" s="146"/>
      <c r="Z35" s="145"/>
      <c r="AA35" s="146"/>
      <c r="AB35" s="145"/>
      <c r="AC35" s="145"/>
      <c r="AD35" s="145"/>
      <c r="AE35" s="146"/>
      <c r="AF35" s="145"/>
      <c r="AG35" s="144"/>
    </row>
    <row r="36" spans="1:33" ht="18" customHeight="1">
      <c r="A36" s="172"/>
      <c r="B36" s="150">
        <v>5</v>
      </c>
      <c r="C36" s="150" t="s">
        <v>842</v>
      </c>
      <c r="D36" s="153">
        <v>19</v>
      </c>
      <c r="E36" s="147">
        <v>63086.422133355692</v>
      </c>
      <c r="F36" s="145">
        <v>0</v>
      </c>
      <c r="G36" s="145">
        <v>0</v>
      </c>
      <c r="H36" s="147">
        <v>698.97718526000006</v>
      </c>
      <c r="I36" s="147">
        <v>698.97718526000006</v>
      </c>
      <c r="J36" s="147">
        <v>0</v>
      </c>
      <c r="K36" s="147">
        <v>7.450517680000053E-2</v>
      </c>
      <c r="L36" s="147">
        <v>0</v>
      </c>
      <c r="M36" s="147">
        <v>3165.1457028899954</v>
      </c>
      <c r="N36" s="147">
        <v>2882.6138576299954</v>
      </c>
      <c r="O36" s="147">
        <v>62670.051298532489</v>
      </c>
      <c r="P36" s="147">
        <v>62567.298745729997</v>
      </c>
      <c r="Q36" s="147">
        <v>33651.197701290002</v>
      </c>
      <c r="R36" s="147">
        <v>33651.197701290002</v>
      </c>
      <c r="S36" s="152">
        <v>159</v>
      </c>
      <c r="T36" s="152">
        <v>158</v>
      </c>
      <c r="U36" s="152">
        <v>27</v>
      </c>
      <c r="V36" s="152">
        <v>27</v>
      </c>
      <c r="W36" s="145"/>
      <c r="X36" s="146"/>
      <c r="Y36" s="146"/>
      <c r="Z36" s="145"/>
      <c r="AA36" s="146"/>
      <c r="AB36" s="145"/>
      <c r="AC36" s="145"/>
      <c r="AD36" s="145"/>
      <c r="AE36" s="146"/>
      <c r="AF36" s="145"/>
      <c r="AG36" s="144"/>
    </row>
    <row r="37" spans="1:33" ht="18" customHeight="1">
      <c r="A37" s="172"/>
      <c r="B37" s="150">
        <v>6</v>
      </c>
      <c r="C37" s="150" t="s">
        <v>841</v>
      </c>
      <c r="D37" s="149">
        <v>20</v>
      </c>
      <c r="E37" s="147">
        <v>72683.323521030048</v>
      </c>
      <c r="F37" s="145">
        <v>0</v>
      </c>
      <c r="G37" s="145">
        <v>0</v>
      </c>
      <c r="H37" s="145">
        <v>0</v>
      </c>
      <c r="I37" s="145">
        <v>0</v>
      </c>
      <c r="J37" s="148">
        <v>0</v>
      </c>
      <c r="K37" s="148">
        <v>7.4505176788727839E-2</v>
      </c>
      <c r="L37" s="148">
        <v>0</v>
      </c>
      <c r="M37" s="148">
        <v>4177.6140164165681</v>
      </c>
      <c r="N37" s="148">
        <v>4464.5300708794875</v>
      </c>
      <c r="O37" s="147">
        <v>72396.481971743924</v>
      </c>
      <c r="P37" s="145"/>
      <c r="Q37" s="145"/>
      <c r="R37" s="145"/>
      <c r="S37" s="162"/>
      <c r="T37" s="162"/>
      <c r="U37" s="162"/>
      <c r="V37" s="162"/>
      <c r="W37" s="145"/>
      <c r="X37" s="146"/>
      <c r="Y37" s="146"/>
      <c r="Z37" s="145"/>
      <c r="AA37" s="146"/>
      <c r="AB37" s="145"/>
      <c r="AC37" s="145"/>
      <c r="AD37" s="145"/>
      <c r="AE37" s="146"/>
      <c r="AF37" s="145"/>
      <c r="AG37" s="144"/>
    </row>
    <row r="38" spans="1:33" s="164" customFormat="1" ht="28.5" customHeight="1">
      <c r="A38" s="172" t="s">
        <v>0</v>
      </c>
      <c r="B38" s="166"/>
      <c r="C38" s="169" t="s">
        <v>892</v>
      </c>
      <c r="D38" s="153">
        <v>21</v>
      </c>
      <c r="E38" s="159">
        <v>303996.42149036576</v>
      </c>
      <c r="F38" s="159">
        <v>37628.279458600009</v>
      </c>
      <c r="G38" s="159">
        <v>37628.279458600009</v>
      </c>
      <c r="H38" s="159">
        <v>8260.6881401799983</v>
      </c>
      <c r="I38" s="159">
        <v>8260.6881401799983</v>
      </c>
      <c r="J38" s="145">
        <v>0</v>
      </c>
      <c r="K38" s="159">
        <v>7.450517680000053E-2</v>
      </c>
      <c r="L38" s="159">
        <v>0</v>
      </c>
      <c r="M38" s="159">
        <v>4038.6894435700001</v>
      </c>
      <c r="N38" s="159">
        <v>2856.7660305000004</v>
      </c>
      <c r="O38" s="159">
        <v>334546.01072703255</v>
      </c>
      <c r="P38" s="159">
        <v>334269.25998598494</v>
      </c>
      <c r="Q38" s="159">
        <v>30980.983764309993</v>
      </c>
      <c r="R38" s="159">
        <v>30980.983764309993</v>
      </c>
      <c r="S38" s="158">
        <v>7822</v>
      </c>
      <c r="T38" s="158">
        <v>7821</v>
      </c>
      <c r="U38" s="158">
        <v>110</v>
      </c>
      <c r="V38" s="158">
        <v>110</v>
      </c>
      <c r="W38" s="157">
        <v>56.660669780205225</v>
      </c>
      <c r="X38" s="157">
        <v>0</v>
      </c>
      <c r="Y38" s="157">
        <v>7.3486883175768165</v>
      </c>
      <c r="Z38" s="157">
        <v>0</v>
      </c>
      <c r="AA38" s="157">
        <v>7.9520880862837311</v>
      </c>
      <c r="AB38" s="157">
        <v>0</v>
      </c>
      <c r="AC38" s="157">
        <v>48.989303925002666</v>
      </c>
      <c r="AD38" s="157">
        <v>0</v>
      </c>
      <c r="AE38" s="157">
        <v>8.2792113434021299</v>
      </c>
      <c r="AF38" s="157">
        <v>0</v>
      </c>
      <c r="AG38" s="144"/>
    </row>
    <row r="39" spans="1:33" ht="18" customHeight="1">
      <c r="A39" s="172"/>
      <c r="B39" s="150">
        <v>1</v>
      </c>
      <c r="C39" s="150" t="s">
        <v>852</v>
      </c>
      <c r="D39" s="149">
        <v>22</v>
      </c>
      <c r="E39" s="147">
        <v>295768.35129395005</v>
      </c>
      <c r="F39" s="147">
        <v>37628.279458600009</v>
      </c>
      <c r="G39" s="147">
        <v>37628.279458600009</v>
      </c>
      <c r="H39" s="147">
        <v>7896.5955214599971</v>
      </c>
      <c r="I39" s="147">
        <v>7896.5955214599971</v>
      </c>
      <c r="J39" s="145">
        <v>0</v>
      </c>
      <c r="K39" s="147">
        <v>0</v>
      </c>
      <c r="L39" s="147">
        <v>0</v>
      </c>
      <c r="M39" s="147">
        <v>3486.8357296500003</v>
      </c>
      <c r="N39" s="147">
        <v>2591.2520349800006</v>
      </c>
      <c r="O39" s="147">
        <v>326395.61892576003</v>
      </c>
      <c r="P39" s="147">
        <v>326395.61892575794</v>
      </c>
      <c r="Q39" s="147">
        <v>28741.216637149992</v>
      </c>
      <c r="R39" s="147">
        <v>28741.216637149992</v>
      </c>
      <c r="S39" s="152">
        <v>7751</v>
      </c>
      <c r="T39" s="152">
        <v>7751</v>
      </c>
      <c r="U39" s="152">
        <v>103</v>
      </c>
      <c r="V39" s="152">
        <v>103</v>
      </c>
      <c r="W39" s="145"/>
      <c r="X39" s="146"/>
      <c r="Y39" s="146"/>
      <c r="Z39" s="145"/>
      <c r="AA39" s="146"/>
      <c r="AB39" s="145"/>
      <c r="AC39" s="145"/>
      <c r="AD39" s="145"/>
      <c r="AE39" s="146"/>
      <c r="AF39" s="145"/>
      <c r="AG39" s="144"/>
    </row>
    <row r="40" spans="1:33" ht="18" customHeight="1">
      <c r="A40" s="172"/>
      <c r="B40" s="150" t="s">
        <v>851</v>
      </c>
      <c r="C40" s="156" t="s">
        <v>850</v>
      </c>
      <c r="D40" s="153">
        <v>23</v>
      </c>
      <c r="E40" s="147">
        <v>4157.0182841799997</v>
      </c>
      <c r="F40" s="147">
        <v>129</v>
      </c>
      <c r="G40" s="147">
        <v>129</v>
      </c>
      <c r="H40" s="147">
        <v>777.33257143999992</v>
      </c>
      <c r="I40" s="147">
        <v>777.33257143999992</v>
      </c>
      <c r="J40" s="145">
        <v>0</v>
      </c>
      <c r="K40" s="147">
        <v>0</v>
      </c>
      <c r="L40" s="147">
        <v>0</v>
      </c>
      <c r="M40" s="147">
        <v>30.979384879999998</v>
      </c>
      <c r="N40" s="147">
        <v>30.979385879999999</v>
      </c>
      <c r="O40" s="147">
        <v>3508.68571174</v>
      </c>
      <c r="P40" s="147">
        <v>3508.68571174</v>
      </c>
      <c r="Q40" s="147">
        <v>410.06079067999997</v>
      </c>
      <c r="R40" s="147">
        <v>410.06079067999997</v>
      </c>
      <c r="S40" s="152">
        <v>56</v>
      </c>
      <c r="T40" s="152">
        <v>56</v>
      </c>
      <c r="U40" s="152">
        <v>3</v>
      </c>
      <c r="V40" s="152">
        <v>3</v>
      </c>
      <c r="W40" s="145"/>
      <c r="X40" s="146"/>
      <c r="Y40" s="146"/>
      <c r="Z40" s="145"/>
      <c r="AA40" s="146"/>
      <c r="AB40" s="145"/>
      <c r="AC40" s="145"/>
      <c r="AD40" s="145"/>
      <c r="AE40" s="146"/>
      <c r="AF40" s="145"/>
      <c r="AG40" s="144"/>
    </row>
    <row r="41" spans="1:33" ht="18" customHeight="1">
      <c r="A41" s="172"/>
      <c r="B41" s="150" t="s">
        <v>849</v>
      </c>
      <c r="C41" s="156" t="s">
        <v>848</v>
      </c>
      <c r="D41" s="149">
        <v>24</v>
      </c>
      <c r="E41" s="147">
        <v>277128.14540922001</v>
      </c>
      <c r="F41" s="147">
        <v>37269.279458600009</v>
      </c>
      <c r="G41" s="147">
        <v>37269.279458600009</v>
      </c>
      <c r="H41" s="147">
        <v>6801.2750161099975</v>
      </c>
      <c r="I41" s="147">
        <v>6801.2750161099975</v>
      </c>
      <c r="J41" s="145">
        <v>0</v>
      </c>
      <c r="K41" s="147">
        <v>0</v>
      </c>
      <c r="L41" s="147">
        <v>0</v>
      </c>
      <c r="M41" s="147">
        <v>2514.8563447700003</v>
      </c>
      <c r="N41" s="147">
        <v>2525.2726491000008</v>
      </c>
      <c r="O41" s="147">
        <v>307585.73354738002</v>
      </c>
      <c r="P41" s="147">
        <v>307585.73354737897</v>
      </c>
      <c r="Q41" s="147">
        <v>20085.899836859997</v>
      </c>
      <c r="R41" s="147">
        <v>20085.899836859997</v>
      </c>
      <c r="S41" s="152">
        <v>7588</v>
      </c>
      <c r="T41" s="152">
        <v>7588</v>
      </c>
      <c r="U41" s="152">
        <v>80</v>
      </c>
      <c r="V41" s="152">
        <v>80</v>
      </c>
      <c r="W41" s="145"/>
      <c r="X41" s="146"/>
      <c r="Y41" s="146"/>
      <c r="Z41" s="145"/>
      <c r="AA41" s="146"/>
      <c r="AB41" s="145"/>
      <c r="AC41" s="145"/>
      <c r="AD41" s="145"/>
      <c r="AE41" s="146"/>
      <c r="AF41" s="145"/>
      <c r="AG41" s="144"/>
    </row>
    <row r="42" spans="1:33" ht="18" customHeight="1">
      <c r="A42" s="172"/>
      <c r="B42" s="150" t="s">
        <v>847</v>
      </c>
      <c r="C42" s="156" t="s">
        <v>846</v>
      </c>
      <c r="D42" s="153">
        <v>25</v>
      </c>
      <c r="E42" s="147">
        <v>14483.187600550002</v>
      </c>
      <c r="F42" s="147">
        <v>230</v>
      </c>
      <c r="G42" s="147">
        <v>230</v>
      </c>
      <c r="H42" s="147">
        <v>317.98793391000009</v>
      </c>
      <c r="I42" s="147">
        <v>317.98793391000009</v>
      </c>
      <c r="J42" s="145">
        <v>0</v>
      </c>
      <c r="K42" s="147">
        <v>0</v>
      </c>
      <c r="L42" s="147">
        <v>0</v>
      </c>
      <c r="M42" s="147">
        <v>941</v>
      </c>
      <c r="N42" s="147">
        <v>35</v>
      </c>
      <c r="O42" s="147">
        <v>15301.199666640001</v>
      </c>
      <c r="P42" s="147">
        <v>15301.199666638997</v>
      </c>
      <c r="Q42" s="147">
        <v>8245.2560096099969</v>
      </c>
      <c r="R42" s="147">
        <v>8245.2560096099969</v>
      </c>
      <c r="S42" s="152">
        <v>107</v>
      </c>
      <c r="T42" s="152">
        <v>107</v>
      </c>
      <c r="U42" s="152">
        <v>20</v>
      </c>
      <c r="V42" s="152">
        <v>20</v>
      </c>
      <c r="W42" s="145"/>
      <c r="X42" s="146"/>
      <c r="Y42" s="146"/>
      <c r="Z42" s="145"/>
      <c r="AA42" s="146"/>
      <c r="AB42" s="145"/>
      <c r="AC42" s="145"/>
      <c r="AD42" s="145"/>
      <c r="AE42" s="146"/>
      <c r="AF42" s="145"/>
      <c r="AG42" s="144"/>
    </row>
    <row r="43" spans="1:33" ht="18" customHeight="1">
      <c r="A43" s="172"/>
      <c r="B43" s="150">
        <v>2</v>
      </c>
      <c r="C43" s="150" t="s">
        <v>845</v>
      </c>
      <c r="D43" s="149">
        <v>26</v>
      </c>
      <c r="E43" s="147">
        <v>1097.4020968</v>
      </c>
      <c r="F43" s="145">
        <v>0</v>
      </c>
      <c r="G43" s="145">
        <v>0</v>
      </c>
      <c r="H43" s="147">
        <v>236.73120909999994</v>
      </c>
      <c r="I43" s="147">
        <v>236.73120909999994</v>
      </c>
      <c r="J43" s="147">
        <v>0</v>
      </c>
      <c r="K43" s="147">
        <v>0</v>
      </c>
      <c r="L43" s="147">
        <v>0</v>
      </c>
      <c r="M43" s="147">
        <v>427.05875419</v>
      </c>
      <c r="N43" s="147">
        <v>140.71903578999999</v>
      </c>
      <c r="O43" s="147">
        <v>1147.0106061000001</v>
      </c>
      <c r="P43" s="147">
        <v>973.01241785899992</v>
      </c>
      <c r="Q43" s="147">
        <v>0</v>
      </c>
      <c r="R43" s="147">
        <v>0</v>
      </c>
      <c r="S43" s="152">
        <v>17</v>
      </c>
      <c r="T43" s="152">
        <v>17</v>
      </c>
      <c r="U43" s="152">
        <v>0</v>
      </c>
      <c r="V43" s="152">
        <v>0</v>
      </c>
      <c r="W43" s="145"/>
      <c r="X43" s="146"/>
      <c r="Y43" s="146"/>
      <c r="Z43" s="145"/>
      <c r="AA43" s="146"/>
      <c r="AB43" s="145"/>
      <c r="AC43" s="145"/>
      <c r="AD43" s="145"/>
      <c r="AE43" s="146"/>
      <c r="AF43" s="145"/>
      <c r="AG43" s="144"/>
    </row>
    <row r="44" spans="1:33" ht="18" customHeight="1">
      <c r="A44" s="172"/>
      <c r="B44" s="150">
        <v>3</v>
      </c>
      <c r="C44" s="150" t="s">
        <v>844</v>
      </c>
      <c r="D44" s="153">
        <v>27</v>
      </c>
      <c r="E44" s="147">
        <v>356.06073915000002</v>
      </c>
      <c r="F44" s="145">
        <v>0</v>
      </c>
      <c r="G44" s="145">
        <v>0</v>
      </c>
      <c r="H44" s="147">
        <v>72.083998619999988</v>
      </c>
      <c r="I44" s="147">
        <v>72.083998619999988</v>
      </c>
      <c r="J44" s="147">
        <v>0</v>
      </c>
      <c r="K44" s="147">
        <v>0</v>
      </c>
      <c r="L44" s="147">
        <v>0</v>
      </c>
      <c r="M44" s="147">
        <v>55.211245689999991</v>
      </c>
      <c r="N44" s="147">
        <v>124.79495968000001</v>
      </c>
      <c r="O44" s="147">
        <v>214.39302653999999</v>
      </c>
      <c r="P44" s="147">
        <v>214.39302653899998</v>
      </c>
      <c r="Q44" s="147">
        <v>0</v>
      </c>
      <c r="R44" s="147">
        <v>0</v>
      </c>
      <c r="S44" s="152">
        <v>8</v>
      </c>
      <c r="T44" s="152">
        <v>8</v>
      </c>
      <c r="U44" s="152">
        <v>0</v>
      </c>
      <c r="V44" s="152">
        <v>0</v>
      </c>
      <c r="W44" s="145"/>
      <c r="X44" s="146"/>
      <c r="Y44" s="146"/>
      <c r="Z44" s="145"/>
      <c r="AA44" s="146"/>
      <c r="AB44" s="145"/>
      <c r="AC44" s="145"/>
      <c r="AD44" s="145"/>
      <c r="AE44" s="146"/>
      <c r="AF44" s="145"/>
      <c r="AG44" s="144"/>
    </row>
    <row r="45" spans="1:33" ht="18" customHeight="1">
      <c r="A45" s="172"/>
      <c r="B45" s="150">
        <v>4</v>
      </c>
      <c r="C45" s="150" t="s">
        <v>843</v>
      </c>
      <c r="D45" s="149">
        <v>28</v>
      </c>
      <c r="E45" s="147">
        <v>166.97944283000001</v>
      </c>
      <c r="F45" s="145">
        <v>0</v>
      </c>
      <c r="G45" s="145">
        <v>0</v>
      </c>
      <c r="H45" s="147">
        <v>3.51</v>
      </c>
      <c r="I45" s="147">
        <v>3.51</v>
      </c>
      <c r="J45" s="147">
        <v>0</v>
      </c>
      <c r="K45" s="147">
        <v>0</v>
      </c>
      <c r="L45" s="147">
        <v>0</v>
      </c>
      <c r="M45" s="147">
        <v>69.583713989999993</v>
      </c>
      <c r="N45" s="147">
        <v>0</v>
      </c>
      <c r="O45" s="147">
        <v>233.05315682000003</v>
      </c>
      <c r="P45" s="147">
        <v>233.05315682000003</v>
      </c>
      <c r="Q45" s="147">
        <v>0</v>
      </c>
      <c r="R45" s="147">
        <v>0</v>
      </c>
      <c r="S45" s="152">
        <v>3</v>
      </c>
      <c r="T45" s="152">
        <v>3</v>
      </c>
      <c r="U45" s="152">
        <v>0</v>
      </c>
      <c r="V45" s="152">
        <v>0</v>
      </c>
      <c r="W45" s="145"/>
      <c r="X45" s="146"/>
      <c r="Y45" s="146"/>
      <c r="Z45" s="145"/>
      <c r="AA45" s="146"/>
      <c r="AB45" s="145"/>
      <c r="AC45" s="145"/>
      <c r="AD45" s="145"/>
      <c r="AE45" s="146"/>
      <c r="AF45" s="145"/>
      <c r="AG45" s="144"/>
    </row>
    <row r="46" spans="1:33" ht="18" customHeight="1">
      <c r="A46" s="172"/>
      <c r="B46" s="150">
        <v>5</v>
      </c>
      <c r="C46" s="150" t="s">
        <v>842</v>
      </c>
      <c r="D46" s="153">
        <v>29</v>
      </c>
      <c r="E46" s="147">
        <v>6607.6279176357002</v>
      </c>
      <c r="F46" s="145">
        <v>0</v>
      </c>
      <c r="G46" s="145">
        <v>0</v>
      </c>
      <c r="H46" s="147">
        <v>51.767411000000003</v>
      </c>
      <c r="I46" s="147">
        <v>51.767411000000003</v>
      </c>
      <c r="J46" s="147">
        <v>0</v>
      </c>
      <c r="K46" s="147">
        <v>7.450517680000053E-2</v>
      </c>
      <c r="L46" s="147">
        <v>0</v>
      </c>
      <c r="M46" s="147">
        <v>5.0000000584304871E-8</v>
      </c>
      <c r="N46" s="147">
        <v>5.0000000584304871E-8</v>
      </c>
      <c r="O46" s="147">
        <v>6555.9350118124994</v>
      </c>
      <c r="P46" s="147">
        <v>6453.182459009</v>
      </c>
      <c r="Q46" s="147">
        <v>2239.7671271600002</v>
      </c>
      <c r="R46" s="147">
        <v>2239.7671271600002</v>
      </c>
      <c r="S46" s="152">
        <v>43</v>
      </c>
      <c r="T46" s="152">
        <v>42</v>
      </c>
      <c r="U46" s="152">
        <v>7</v>
      </c>
      <c r="V46" s="152">
        <v>7</v>
      </c>
      <c r="W46" s="145"/>
      <c r="X46" s="146"/>
      <c r="Y46" s="146"/>
      <c r="Z46" s="145"/>
      <c r="AA46" s="146"/>
      <c r="AB46" s="145"/>
      <c r="AC46" s="145"/>
      <c r="AD46" s="145"/>
      <c r="AE46" s="146"/>
      <c r="AF46" s="145"/>
      <c r="AG46" s="144"/>
    </row>
    <row r="47" spans="1:33" ht="18" customHeight="1">
      <c r="A47" s="172"/>
      <c r="B47" s="150">
        <v>6</v>
      </c>
      <c r="C47" s="150" t="s">
        <v>841</v>
      </c>
      <c r="D47" s="149">
        <v>30</v>
      </c>
      <c r="E47" s="147">
        <v>8261.6682934444361</v>
      </c>
      <c r="F47" s="145">
        <v>0</v>
      </c>
      <c r="G47" s="145">
        <v>0</v>
      </c>
      <c r="H47" s="145">
        <v>0</v>
      </c>
      <c r="I47" s="145">
        <v>0</v>
      </c>
      <c r="J47" s="148">
        <v>0</v>
      </c>
      <c r="K47" s="148">
        <v>7.4505176788727839E-2</v>
      </c>
      <c r="L47" s="148">
        <v>0</v>
      </c>
      <c r="M47" s="148">
        <v>248.1005259665601</v>
      </c>
      <c r="N47" s="148">
        <v>144.35330691425941</v>
      </c>
      <c r="O47" s="147">
        <v>8365.4900176735246</v>
      </c>
      <c r="P47" s="145"/>
      <c r="Q47" s="145"/>
      <c r="R47" s="145"/>
      <c r="S47" s="162"/>
      <c r="T47" s="162"/>
      <c r="U47" s="162"/>
      <c r="V47" s="162"/>
      <c r="W47" s="145"/>
      <c r="X47" s="146"/>
      <c r="Y47" s="146"/>
      <c r="Z47" s="145"/>
      <c r="AA47" s="146"/>
      <c r="AB47" s="145"/>
      <c r="AC47" s="145"/>
      <c r="AD47" s="145"/>
      <c r="AE47" s="146"/>
      <c r="AF47" s="145"/>
      <c r="AG47" s="144"/>
    </row>
    <row r="48" spans="1:33" s="164" customFormat="1" ht="28.5" customHeight="1">
      <c r="A48" s="172" t="s">
        <v>0</v>
      </c>
      <c r="B48" s="166"/>
      <c r="C48" s="169" t="s">
        <v>891</v>
      </c>
      <c r="D48" s="153">
        <v>31</v>
      </c>
      <c r="E48" s="159">
        <v>824828.05203758087</v>
      </c>
      <c r="F48" s="159">
        <v>48247.27211292</v>
      </c>
      <c r="G48" s="159">
        <v>48247.27211292</v>
      </c>
      <c r="H48" s="159">
        <v>27636.360428100004</v>
      </c>
      <c r="I48" s="159">
        <v>27636.360428100004</v>
      </c>
      <c r="J48" s="145">
        <v>0</v>
      </c>
      <c r="K48" s="159">
        <v>0</v>
      </c>
      <c r="L48" s="159">
        <v>0</v>
      </c>
      <c r="M48" s="159">
        <v>50168.481331409217</v>
      </c>
      <c r="N48" s="159">
        <v>49114.20833140998</v>
      </c>
      <c r="O48" s="159">
        <v>846493.23672240006</v>
      </c>
      <c r="P48" s="159">
        <v>846493.23672239808</v>
      </c>
      <c r="Q48" s="159">
        <v>539086.50284648011</v>
      </c>
      <c r="R48" s="159">
        <v>539086.50284648011</v>
      </c>
      <c r="S48" s="158">
        <v>18072</v>
      </c>
      <c r="T48" s="158">
        <v>18072</v>
      </c>
      <c r="U48" s="158">
        <v>14280</v>
      </c>
      <c r="V48" s="158">
        <v>14277</v>
      </c>
      <c r="W48" s="157">
        <v>55.615606011293934</v>
      </c>
      <c r="X48" s="157">
        <v>0</v>
      </c>
      <c r="Y48" s="157">
        <v>7.3733000301016451</v>
      </c>
      <c r="Z48" s="157">
        <v>0</v>
      </c>
      <c r="AA48" s="157">
        <v>7.7096164637214324</v>
      </c>
      <c r="AB48" s="157">
        <v>0</v>
      </c>
      <c r="AC48" s="157">
        <v>45.520723811598842</v>
      </c>
      <c r="AD48" s="157">
        <v>0</v>
      </c>
      <c r="AE48" s="157">
        <v>7.5905566259702466</v>
      </c>
      <c r="AF48" s="157">
        <v>0</v>
      </c>
      <c r="AG48" s="144"/>
    </row>
    <row r="49" spans="1:33" ht="18" customHeight="1">
      <c r="A49" s="172"/>
      <c r="B49" s="150">
        <v>1</v>
      </c>
      <c r="C49" s="150" t="s">
        <v>852</v>
      </c>
      <c r="D49" s="149">
        <v>32</v>
      </c>
      <c r="E49" s="147">
        <v>748526.25514617085</v>
      </c>
      <c r="F49" s="147">
        <v>48247.27211292</v>
      </c>
      <c r="G49" s="147">
        <v>48247.27211292</v>
      </c>
      <c r="H49" s="147">
        <v>26043.528015840002</v>
      </c>
      <c r="I49" s="147">
        <v>26043.528015840002</v>
      </c>
      <c r="J49" s="145">
        <v>0</v>
      </c>
      <c r="K49" s="147">
        <v>0</v>
      </c>
      <c r="L49" s="147">
        <v>0</v>
      </c>
      <c r="M49" s="147">
        <v>43232.964864019224</v>
      </c>
      <c r="N49" s="147">
        <v>42748.839366739987</v>
      </c>
      <c r="O49" s="147">
        <v>771214.12474053004</v>
      </c>
      <c r="P49" s="147">
        <v>771214.12474053004</v>
      </c>
      <c r="Q49" s="147">
        <v>506523.16411522013</v>
      </c>
      <c r="R49" s="147">
        <v>506523.16411522013</v>
      </c>
      <c r="S49" s="152">
        <v>17811</v>
      </c>
      <c r="T49" s="152">
        <v>17811</v>
      </c>
      <c r="U49" s="152">
        <v>14249</v>
      </c>
      <c r="V49" s="152">
        <v>14249</v>
      </c>
      <c r="W49" s="145"/>
      <c r="X49" s="146"/>
      <c r="Y49" s="146"/>
      <c r="Z49" s="145"/>
      <c r="AA49" s="146"/>
      <c r="AB49" s="145"/>
      <c r="AC49" s="145"/>
      <c r="AD49" s="145"/>
      <c r="AE49" s="146"/>
      <c r="AF49" s="145"/>
      <c r="AG49" s="144"/>
    </row>
    <row r="50" spans="1:33" ht="18" customHeight="1">
      <c r="A50" s="172"/>
      <c r="B50" s="150" t="s">
        <v>851</v>
      </c>
      <c r="C50" s="156" t="s">
        <v>850</v>
      </c>
      <c r="D50" s="153">
        <v>33</v>
      </c>
      <c r="E50" s="147">
        <v>34656.91006039999</v>
      </c>
      <c r="F50" s="147">
        <v>2282.8399898300004</v>
      </c>
      <c r="G50" s="147">
        <v>2282.8399898300004</v>
      </c>
      <c r="H50" s="147">
        <v>6255.3331189</v>
      </c>
      <c r="I50" s="147">
        <v>6255.3331189</v>
      </c>
      <c r="J50" s="145">
        <v>0</v>
      </c>
      <c r="K50" s="147">
        <v>0</v>
      </c>
      <c r="L50" s="147">
        <v>0</v>
      </c>
      <c r="M50" s="147">
        <v>330.97724903999995</v>
      </c>
      <c r="N50" s="147">
        <v>498.98207034999967</v>
      </c>
      <c r="O50" s="147">
        <v>30516.412110019992</v>
      </c>
      <c r="P50" s="147">
        <v>30516.412110019995</v>
      </c>
      <c r="Q50" s="147">
        <v>410.88691521999999</v>
      </c>
      <c r="R50" s="147">
        <v>410.88691521999999</v>
      </c>
      <c r="S50" s="152">
        <v>1246</v>
      </c>
      <c r="T50" s="152">
        <v>1246</v>
      </c>
      <c r="U50" s="152">
        <v>14</v>
      </c>
      <c r="V50" s="152">
        <v>14</v>
      </c>
      <c r="W50" s="145"/>
      <c r="X50" s="146"/>
      <c r="Y50" s="146"/>
      <c r="Z50" s="145"/>
      <c r="AA50" s="146"/>
      <c r="AB50" s="145"/>
      <c r="AC50" s="145"/>
      <c r="AD50" s="145"/>
      <c r="AE50" s="146"/>
      <c r="AF50" s="145"/>
      <c r="AG50" s="144"/>
    </row>
    <row r="51" spans="1:33" ht="18" customHeight="1">
      <c r="A51" s="172"/>
      <c r="B51" s="150" t="s">
        <v>849</v>
      </c>
      <c r="C51" s="156" t="s">
        <v>848</v>
      </c>
      <c r="D51" s="149">
        <v>34</v>
      </c>
      <c r="E51" s="147">
        <v>641867.58943675086</v>
      </c>
      <c r="F51" s="147">
        <v>38744.552123089998</v>
      </c>
      <c r="G51" s="147">
        <v>38744.552123089998</v>
      </c>
      <c r="H51" s="147">
        <v>18898.379614900005</v>
      </c>
      <c r="I51" s="147">
        <v>18898.379614900005</v>
      </c>
      <c r="J51" s="145">
        <v>0</v>
      </c>
      <c r="K51" s="147">
        <v>0</v>
      </c>
      <c r="L51" s="147">
        <v>0</v>
      </c>
      <c r="M51" s="147">
        <v>38064.950583149228</v>
      </c>
      <c r="N51" s="147">
        <v>35763.707899859997</v>
      </c>
      <c r="O51" s="147">
        <v>664015.00462823012</v>
      </c>
      <c r="P51" s="147">
        <v>664015.00462823012</v>
      </c>
      <c r="Q51" s="147">
        <v>436016.87257528014</v>
      </c>
      <c r="R51" s="147">
        <v>436016.87257528014</v>
      </c>
      <c r="S51" s="152">
        <v>14815</v>
      </c>
      <c r="T51" s="152">
        <v>14815</v>
      </c>
      <c r="U51" s="152">
        <v>12532</v>
      </c>
      <c r="V51" s="152">
        <v>12532</v>
      </c>
      <c r="W51" s="145"/>
      <c r="X51" s="146"/>
      <c r="Y51" s="146"/>
      <c r="Z51" s="145"/>
      <c r="AA51" s="146"/>
      <c r="AB51" s="145"/>
      <c r="AC51" s="145"/>
      <c r="AD51" s="145"/>
      <c r="AE51" s="146"/>
      <c r="AF51" s="145"/>
      <c r="AG51" s="144"/>
    </row>
    <row r="52" spans="1:33" ht="18" customHeight="1">
      <c r="A52" s="172"/>
      <c r="B52" s="150" t="s">
        <v>847</v>
      </c>
      <c r="C52" s="156" t="s">
        <v>846</v>
      </c>
      <c r="D52" s="153">
        <v>35</v>
      </c>
      <c r="E52" s="147">
        <v>72001.755649019993</v>
      </c>
      <c r="F52" s="147">
        <v>7219.880000000001</v>
      </c>
      <c r="G52" s="147">
        <v>7219.880000000001</v>
      </c>
      <c r="H52" s="147">
        <v>889.81528204000006</v>
      </c>
      <c r="I52" s="147">
        <v>889.81528204000006</v>
      </c>
      <c r="J52" s="145">
        <v>0</v>
      </c>
      <c r="K52" s="147">
        <v>0</v>
      </c>
      <c r="L52" s="147">
        <v>0</v>
      </c>
      <c r="M52" s="147">
        <v>4837.0370318300011</v>
      </c>
      <c r="N52" s="147">
        <v>6486.1493965299924</v>
      </c>
      <c r="O52" s="147">
        <v>76682.708002280007</v>
      </c>
      <c r="P52" s="147">
        <v>76682.708002280007</v>
      </c>
      <c r="Q52" s="147">
        <v>70095.404624720002</v>
      </c>
      <c r="R52" s="147">
        <v>70095.404624720002</v>
      </c>
      <c r="S52" s="152">
        <v>1750</v>
      </c>
      <c r="T52" s="152">
        <v>1750</v>
      </c>
      <c r="U52" s="152">
        <v>1703</v>
      </c>
      <c r="V52" s="152">
        <v>1703</v>
      </c>
      <c r="W52" s="145"/>
      <c r="X52" s="146"/>
      <c r="Y52" s="146"/>
      <c r="Z52" s="145"/>
      <c r="AA52" s="146"/>
      <c r="AB52" s="145"/>
      <c r="AC52" s="145"/>
      <c r="AD52" s="145"/>
      <c r="AE52" s="146"/>
      <c r="AF52" s="145"/>
      <c r="AG52" s="144"/>
    </row>
    <row r="53" spans="1:33" ht="18" customHeight="1">
      <c r="A53" s="172"/>
      <c r="B53" s="150">
        <v>2</v>
      </c>
      <c r="C53" s="150" t="s">
        <v>845</v>
      </c>
      <c r="D53" s="149">
        <v>36</v>
      </c>
      <c r="E53" s="147">
        <v>6508.8526678399994</v>
      </c>
      <c r="F53" s="145">
        <v>0</v>
      </c>
      <c r="G53" s="145">
        <v>0</v>
      </c>
      <c r="H53" s="147">
        <v>473.79168929000002</v>
      </c>
      <c r="I53" s="147">
        <v>473.79168929000002</v>
      </c>
      <c r="J53" s="147">
        <v>0</v>
      </c>
      <c r="K53" s="147">
        <v>0</v>
      </c>
      <c r="L53" s="147">
        <v>0</v>
      </c>
      <c r="M53" s="147">
        <v>2182.6980202100003</v>
      </c>
      <c r="N53" s="147">
        <v>1588.30402632</v>
      </c>
      <c r="O53" s="147">
        <v>6629.4549724399994</v>
      </c>
      <c r="P53" s="147">
        <v>6629.4549724400003</v>
      </c>
      <c r="Q53" s="147">
        <v>325.70255892</v>
      </c>
      <c r="R53" s="147">
        <v>325.70255892</v>
      </c>
      <c r="S53" s="152">
        <v>89</v>
      </c>
      <c r="T53" s="152">
        <v>89</v>
      </c>
      <c r="U53" s="152">
        <v>8</v>
      </c>
      <c r="V53" s="152">
        <v>8</v>
      </c>
      <c r="W53" s="145"/>
      <c r="X53" s="146"/>
      <c r="Y53" s="146"/>
      <c r="Z53" s="145"/>
      <c r="AA53" s="146"/>
      <c r="AB53" s="145"/>
      <c r="AC53" s="145"/>
      <c r="AD53" s="145"/>
      <c r="AE53" s="146"/>
      <c r="AF53" s="145"/>
      <c r="AG53" s="144"/>
    </row>
    <row r="54" spans="1:33" ht="18" customHeight="1">
      <c r="A54" s="172"/>
      <c r="B54" s="150">
        <v>3</v>
      </c>
      <c r="C54" s="150" t="s">
        <v>844</v>
      </c>
      <c r="D54" s="153">
        <v>37</v>
      </c>
      <c r="E54" s="147">
        <v>8165.2076643300006</v>
      </c>
      <c r="F54" s="145">
        <v>0</v>
      </c>
      <c r="G54" s="145">
        <v>0</v>
      </c>
      <c r="H54" s="147">
        <v>180.17138715999999</v>
      </c>
      <c r="I54" s="147">
        <v>180.17138715999999</v>
      </c>
      <c r="J54" s="147">
        <v>0</v>
      </c>
      <c r="K54" s="147">
        <v>0</v>
      </c>
      <c r="L54" s="147">
        <v>0</v>
      </c>
      <c r="M54" s="147">
        <v>197.50008</v>
      </c>
      <c r="N54" s="147">
        <v>923.48065105000001</v>
      </c>
      <c r="O54" s="147">
        <v>7259.0557061200007</v>
      </c>
      <c r="P54" s="147">
        <v>7259.0557061189993</v>
      </c>
      <c r="Q54" s="147">
        <v>218</v>
      </c>
      <c r="R54" s="147">
        <v>218</v>
      </c>
      <c r="S54" s="152">
        <v>30</v>
      </c>
      <c r="T54" s="152">
        <v>30</v>
      </c>
      <c r="U54" s="152">
        <v>1</v>
      </c>
      <c r="V54" s="152">
        <v>1</v>
      </c>
      <c r="W54" s="145"/>
      <c r="X54" s="146"/>
      <c r="Y54" s="146"/>
      <c r="Z54" s="145"/>
      <c r="AA54" s="146"/>
      <c r="AB54" s="145"/>
      <c r="AC54" s="145"/>
      <c r="AD54" s="145"/>
      <c r="AE54" s="146"/>
      <c r="AF54" s="145"/>
      <c r="AG54" s="144"/>
    </row>
    <row r="55" spans="1:33" ht="18" customHeight="1">
      <c r="A55" s="172"/>
      <c r="B55" s="150">
        <v>4</v>
      </c>
      <c r="C55" s="150" t="s">
        <v>843</v>
      </c>
      <c r="D55" s="149">
        <v>38</v>
      </c>
      <c r="E55" s="147">
        <v>5600.1060113200001</v>
      </c>
      <c r="F55" s="145">
        <v>0</v>
      </c>
      <c r="G55" s="145">
        <v>0</v>
      </c>
      <c r="H55" s="147">
        <v>291.65956154999998</v>
      </c>
      <c r="I55" s="147">
        <v>291.65956154999998</v>
      </c>
      <c r="J55" s="147">
        <v>0</v>
      </c>
      <c r="K55" s="147">
        <v>0</v>
      </c>
      <c r="L55" s="147">
        <v>0</v>
      </c>
      <c r="M55" s="147">
        <v>1390.1726643399998</v>
      </c>
      <c r="N55" s="147">
        <v>970.97042971999997</v>
      </c>
      <c r="O55" s="147">
        <v>5727.6486843900002</v>
      </c>
      <c r="P55" s="147">
        <v>5727.6486843889998</v>
      </c>
      <c r="Q55" s="147">
        <v>608.20559820999995</v>
      </c>
      <c r="R55" s="147">
        <v>608.20559820999995</v>
      </c>
      <c r="S55" s="152">
        <v>37</v>
      </c>
      <c r="T55" s="152">
        <v>37</v>
      </c>
      <c r="U55" s="152">
        <v>2</v>
      </c>
      <c r="V55" s="152">
        <v>2</v>
      </c>
      <c r="W55" s="145"/>
      <c r="X55" s="146"/>
      <c r="Y55" s="146"/>
      <c r="Z55" s="145"/>
      <c r="AA55" s="146"/>
      <c r="AB55" s="145"/>
      <c r="AC55" s="145"/>
      <c r="AD55" s="145"/>
      <c r="AE55" s="146"/>
      <c r="AF55" s="145"/>
      <c r="AG55" s="144"/>
    </row>
    <row r="56" spans="1:33" ht="18" customHeight="1">
      <c r="A56" s="172"/>
      <c r="B56" s="150">
        <v>5</v>
      </c>
      <c r="C56" s="150" t="s">
        <v>842</v>
      </c>
      <c r="D56" s="153">
        <v>39</v>
      </c>
      <c r="E56" s="147">
        <v>56027.630547920002</v>
      </c>
      <c r="F56" s="145">
        <v>0</v>
      </c>
      <c r="G56" s="145">
        <v>0</v>
      </c>
      <c r="H56" s="147">
        <v>647.2097742599999</v>
      </c>
      <c r="I56" s="147">
        <v>647.2097742599999</v>
      </c>
      <c r="J56" s="147">
        <v>0</v>
      </c>
      <c r="K56" s="147">
        <v>0</v>
      </c>
      <c r="L56" s="147">
        <v>0</v>
      </c>
      <c r="M56" s="147">
        <v>3165.1457028399955</v>
      </c>
      <c r="N56" s="147">
        <v>2882.613857579996</v>
      </c>
      <c r="O56" s="147">
        <v>55662.952618919997</v>
      </c>
      <c r="P56" s="147">
        <v>55662.952618919997</v>
      </c>
      <c r="Q56" s="147">
        <v>31411.430574130001</v>
      </c>
      <c r="R56" s="147">
        <v>31411.430574130001</v>
      </c>
      <c r="S56" s="152">
        <v>105</v>
      </c>
      <c r="T56" s="152">
        <v>105</v>
      </c>
      <c r="U56" s="152">
        <v>20</v>
      </c>
      <c r="V56" s="152">
        <v>17</v>
      </c>
      <c r="W56" s="145"/>
      <c r="X56" s="146"/>
      <c r="Y56" s="146"/>
      <c r="Z56" s="145"/>
      <c r="AA56" s="146"/>
      <c r="AB56" s="145"/>
      <c r="AC56" s="145"/>
      <c r="AD56" s="145"/>
      <c r="AE56" s="146"/>
      <c r="AF56" s="145"/>
      <c r="AG56" s="144"/>
    </row>
    <row r="57" spans="1:33" ht="18" customHeight="1">
      <c r="A57" s="172"/>
      <c r="B57" s="150">
        <v>6</v>
      </c>
      <c r="C57" s="150" t="s">
        <v>841</v>
      </c>
      <c r="D57" s="149">
        <v>40</v>
      </c>
      <c r="E57" s="147">
        <v>63736.442550342996</v>
      </c>
      <c r="F57" s="145">
        <v>0</v>
      </c>
      <c r="G57" s="145">
        <v>0</v>
      </c>
      <c r="H57" s="145">
        <v>0</v>
      </c>
      <c r="I57" s="145">
        <v>0</v>
      </c>
      <c r="J57" s="148">
        <v>0</v>
      </c>
      <c r="K57" s="148">
        <v>0</v>
      </c>
      <c r="L57" s="148">
        <v>0</v>
      </c>
      <c r="M57" s="148">
        <v>3921.8566751001586</v>
      </c>
      <c r="N57" s="148">
        <v>4316.5778103387611</v>
      </c>
      <c r="O57" s="147">
        <v>63341.721415104395</v>
      </c>
      <c r="P57" s="145"/>
      <c r="Q57" s="145"/>
      <c r="R57" s="145"/>
      <c r="S57" s="162"/>
      <c r="T57" s="162"/>
      <c r="U57" s="162"/>
      <c r="V57" s="162"/>
      <c r="W57" s="145"/>
      <c r="X57" s="146"/>
      <c r="Y57" s="146"/>
      <c r="Z57" s="145"/>
      <c r="AA57" s="146"/>
      <c r="AB57" s="145"/>
      <c r="AC57" s="145"/>
      <c r="AD57" s="145"/>
      <c r="AE57" s="146"/>
      <c r="AF57" s="145"/>
      <c r="AG57" s="144"/>
    </row>
    <row r="58" spans="1:33" s="164" customFormat="1" ht="28.5" customHeight="1">
      <c r="A58" s="171" t="s">
        <v>1</v>
      </c>
      <c r="B58" s="166"/>
      <c r="C58" s="165" t="s">
        <v>890</v>
      </c>
      <c r="D58" s="153">
        <v>41</v>
      </c>
      <c r="E58" s="225">
        <v>2185924.3799828119</v>
      </c>
      <c r="F58" s="159">
        <v>575960.96496138896</v>
      </c>
      <c r="G58" s="159">
        <v>274428.64861157996</v>
      </c>
      <c r="H58" s="159">
        <v>257064.83061877411</v>
      </c>
      <c r="I58" s="159">
        <v>234383.33548422999</v>
      </c>
      <c r="J58" s="145">
        <v>0</v>
      </c>
      <c r="K58" s="159">
        <v>847.03841444798729</v>
      </c>
      <c r="L58" s="159">
        <v>273.18397000938842</v>
      </c>
      <c r="M58" s="159">
        <v>21508.222601399906</v>
      </c>
      <c r="N58" s="159">
        <v>21526.384089969975</v>
      </c>
      <c r="O58" s="159">
        <v>2494344.5014211657</v>
      </c>
      <c r="P58" s="159">
        <v>1558556.8046681972</v>
      </c>
      <c r="Q58" s="159">
        <v>8291.3570846900002</v>
      </c>
      <c r="R58" s="159">
        <v>8291.3570846900002</v>
      </c>
      <c r="S58" s="158">
        <v>1170</v>
      </c>
      <c r="T58" s="158">
        <v>1016</v>
      </c>
      <c r="U58" s="158">
        <v>5</v>
      </c>
      <c r="V58" s="158">
        <v>5</v>
      </c>
      <c r="W58" s="157">
        <v>13.531403172310947</v>
      </c>
      <c r="X58" s="157">
        <v>22.175991617854844</v>
      </c>
      <c r="Y58" s="157">
        <v>17.168302836000478</v>
      </c>
      <c r="Z58" s="157">
        <v>10.175430376745437</v>
      </c>
      <c r="AA58" s="157">
        <v>17.166556457636318</v>
      </c>
      <c r="AB58" s="157">
        <v>9.8398935496971163</v>
      </c>
      <c r="AC58" s="157">
        <v>19.491559106968619</v>
      </c>
      <c r="AD58" s="157">
        <v>22.468444982138205</v>
      </c>
      <c r="AE58" s="157">
        <v>16.11905294535643</v>
      </c>
      <c r="AF58" s="157">
        <v>10.835705222489761</v>
      </c>
      <c r="AG58" s="144"/>
    </row>
    <row r="59" spans="1:33" ht="19.5" customHeight="1">
      <c r="A59" s="171"/>
      <c r="B59" s="150">
        <v>1</v>
      </c>
      <c r="C59" s="150" t="s">
        <v>852</v>
      </c>
      <c r="D59" s="149">
        <v>42</v>
      </c>
      <c r="E59" s="147">
        <v>1715314.1302089929</v>
      </c>
      <c r="F59" s="147">
        <v>575960.96496138896</v>
      </c>
      <c r="G59" s="147">
        <v>274428.64861157996</v>
      </c>
      <c r="H59" s="147">
        <v>144267.55661741411</v>
      </c>
      <c r="I59" s="147">
        <v>121586.06148287001</v>
      </c>
      <c r="J59" s="145">
        <v>0</v>
      </c>
      <c r="K59" s="147">
        <v>787.04783706638693</v>
      </c>
      <c r="L59" s="147">
        <v>273.18397000938842</v>
      </c>
      <c r="M59" s="147">
        <v>16110.655523159903</v>
      </c>
      <c r="N59" s="147">
        <v>15557.279510119974</v>
      </c>
      <c r="O59" s="147">
        <v>2148074.7784330649</v>
      </c>
      <c r="P59" s="147">
        <v>1295051.5778896392</v>
      </c>
      <c r="Q59" s="147">
        <v>3918.82505924</v>
      </c>
      <c r="R59" s="147">
        <v>3918.82505924</v>
      </c>
      <c r="S59" s="152">
        <v>1026</v>
      </c>
      <c r="T59" s="152">
        <v>884</v>
      </c>
      <c r="U59" s="152">
        <v>3</v>
      </c>
      <c r="V59" s="152">
        <v>3</v>
      </c>
      <c r="W59" s="145"/>
      <c r="X59" s="146"/>
      <c r="Y59" s="146"/>
      <c r="Z59" s="145"/>
      <c r="AA59" s="146"/>
      <c r="AB59" s="145"/>
      <c r="AC59" s="145"/>
      <c r="AD59" s="145"/>
      <c r="AE59" s="146"/>
      <c r="AF59" s="145"/>
      <c r="AG59" s="144"/>
    </row>
    <row r="60" spans="1:33" ht="19.5" customHeight="1">
      <c r="A60" s="171"/>
      <c r="B60" s="150" t="s">
        <v>851</v>
      </c>
      <c r="C60" s="156" t="s">
        <v>850</v>
      </c>
      <c r="D60" s="153">
        <v>43</v>
      </c>
      <c r="E60" s="147">
        <v>436974.31763446255</v>
      </c>
      <c r="F60" s="147">
        <v>161780.34459891889</v>
      </c>
      <c r="G60" s="147">
        <v>159608.32524911</v>
      </c>
      <c r="H60" s="147">
        <v>88660.973847214103</v>
      </c>
      <c r="I60" s="147">
        <v>75373.53904535</v>
      </c>
      <c r="J60" s="145">
        <v>0</v>
      </c>
      <c r="K60" s="147">
        <v>148.29225214389703</v>
      </c>
      <c r="L60" s="147">
        <v>100.01675000939676</v>
      </c>
      <c r="M60" s="147">
        <v>11653.963977859903</v>
      </c>
      <c r="N60" s="147">
        <v>8130.5197532999991</v>
      </c>
      <c r="O60" s="147">
        <v>513665.4081128618</v>
      </c>
      <c r="P60" s="147">
        <v>400399.54974738002</v>
      </c>
      <c r="Q60" s="147">
        <v>3500</v>
      </c>
      <c r="R60" s="147">
        <v>3500</v>
      </c>
      <c r="S60" s="152">
        <v>239</v>
      </c>
      <c r="T60" s="152">
        <v>190</v>
      </c>
      <c r="U60" s="152">
        <v>1</v>
      </c>
      <c r="V60" s="152">
        <v>1</v>
      </c>
      <c r="W60" s="145"/>
      <c r="X60" s="146"/>
      <c r="Y60" s="146"/>
      <c r="Z60" s="145"/>
      <c r="AA60" s="146"/>
      <c r="AB60" s="145"/>
      <c r="AC60" s="145"/>
      <c r="AD60" s="145"/>
      <c r="AE60" s="146"/>
      <c r="AF60" s="145"/>
      <c r="AG60" s="144"/>
    </row>
    <row r="61" spans="1:33" ht="19.5" customHeight="1">
      <c r="A61" s="171"/>
      <c r="B61" s="150" t="s">
        <v>849</v>
      </c>
      <c r="C61" s="156" t="s">
        <v>848</v>
      </c>
      <c r="D61" s="149">
        <v>44</v>
      </c>
      <c r="E61" s="147">
        <v>1229698.1501886402</v>
      </c>
      <c r="F61" s="147">
        <v>414110.87836247002</v>
      </c>
      <c r="G61" s="147">
        <v>114820.32336246999</v>
      </c>
      <c r="H61" s="147">
        <v>54371.817324470001</v>
      </c>
      <c r="I61" s="147">
        <v>45032.921991790005</v>
      </c>
      <c r="J61" s="145">
        <v>0</v>
      </c>
      <c r="K61" s="147">
        <v>635.01558492248989</v>
      </c>
      <c r="L61" s="147">
        <v>173.16721999999169</v>
      </c>
      <c r="M61" s="147">
        <v>4294.4580514299996</v>
      </c>
      <c r="N61" s="147">
        <v>7327.3698220499764</v>
      </c>
      <c r="O61" s="147">
        <v>1586866.1478209428</v>
      </c>
      <c r="P61" s="147">
        <v>852261.83264299913</v>
      </c>
      <c r="Q61" s="147">
        <v>418.82505924000003</v>
      </c>
      <c r="R61" s="147">
        <v>418.82505924000003</v>
      </c>
      <c r="S61" s="152">
        <v>663</v>
      </c>
      <c r="T61" s="152">
        <v>590</v>
      </c>
      <c r="U61" s="152">
        <v>2</v>
      </c>
      <c r="V61" s="152">
        <v>2</v>
      </c>
      <c r="W61" s="145"/>
      <c r="X61" s="146"/>
      <c r="Y61" s="146"/>
      <c r="Z61" s="145"/>
      <c r="AA61" s="146"/>
      <c r="AB61" s="145"/>
      <c r="AC61" s="145"/>
      <c r="AD61" s="145"/>
      <c r="AE61" s="146"/>
      <c r="AF61" s="145"/>
      <c r="AG61" s="144"/>
    </row>
    <row r="62" spans="1:33" ht="19.5" customHeight="1">
      <c r="A62" s="171"/>
      <c r="B62" s="150" t="s">
        <v>847</v>
      </c>
      <c r="C62" s="156" t="s">
        <v>846</v>
      </c>
      <c r="D62" s="153">
        <v>45</v>
      </c>
      <c r="E62" s="147">
        <v>48641.662385889991</v>
      </c>
      <c r="F62" s="147">
        <v>69.742000000000004</v>
      </c>
      <c r="G62" s="147">
        <v>0</v>
      </c>
      <c r="H62" s="147">
        <v>1234.76544573</v>
      </c>
      <c r="I62" s="147">
        <v>1179.6004457299998</v>
      </c>
      <c r="J62" s="145">
        <v>0</v>
      </c>
      <c r="K62" s="147">
        <v>3.74</v>
      </c>
      <c r="L62" s="147">
        <v>0</v>
      </c>
      <c r="M62" s="147">
        <v>162.23349387000002</v>
      </c>
      <c r="N62" s="147">
        <v>99.389934770000238</v>
      </c>
      <c r="O62" s="147">
        <v>47543.222499259995</v>
      </c>
      <c r="P62" s="147">
        <v>42390.19549926</v>
      </c>
      <c r="Q62" s="147">
        <v>0</v>
      </c>
      <c r="R62" s="147">
        <v>0</v>
      </c>
      <c r="S62" s="152">
        <v>124</v>
      </c>
      <c r="T62" s="152">
        <v>104</v>
      </c>
      <c r="U62" s="152">
        <v>0</v>
      </c>
      <c r="V62" s="152">
        <v>0</v>
      </c>
      <c r="W62" s="145"/>
      <c r="X62" s="146"/>
      <c r="Y62" s="146"/>
      <c r="Z62" s="145"/>
      <c r="AA62" s="146"/>
      <c r="AB62" s="145"/>
      <c r="AC62" s="145"/>
      <c r="AD62" s="145"/>
      <c r="AE62" s="146"/>
      <c r="AF62" s="145"/>
      <c r="AG62" s="144"/>
    </row>
    <row r="63" spans="1:33" ht="19.5" customHeight="1">
      <c r="A63" s="171"/>
      <c r="B63" s="150">
        <v>2</v>
      </c>
      <c r="C63" s="150" t="s">
        <v>845</v>
      </c>
      <c r="D63" s="149">
        <v>46</v>
      </c>
      <c r="E63" s="147">
        <v>125402.13421837329</v>
      </c>
      <c r="F63" s="145">
        <v>0</v>
      </c>
      <c r="G63" s="145">
        <v>0</v>
      </c>
      <c r="H63" s="147">
        <v>11461.041278049999</v>
      </c>
      <c r="I63" s="147">
        <v>11461.041278049999</v>
      </c>
      <c r="J63" s="147">
        <v>0</v>
      </c>
      <c r="K63" s="147">
        <v>39.189399999999999</v>
      </c>
      <c r="L63" s="147">
        <v>0</v>
      </c>
      <c r="M63" s="147">
        <v>757.95472878999999</v>
      </c>
      <c r="N63" s="147">
        <v>935.20979319999992</v>
      </c>
      <c r="O63" s="147">
        <v>113803.02727591328</v>
      </c>
      <c r="P63" s="147">
        <v>59726.397276819</v>
      </c>
      <c r="Q63" s="147">
        <v>3935.1871861300001</v>
      </c>
      <c r="R63" s="147">
        <v>3935.1871861300001</v>
      </c>
      <c r="S63" s="152">
        <v>47</v>
      </c>
      <c r="T63" s="152">
        <v>43</v>
      </c>
      <c r="U63" s="152">
        <v>1</v>
      </c>
      <c r="V63" s="152">
        <v>1</v>
      </c>
      <c r="W63" s="145"/>
      <c r="X63" s="146"/>
      <c r="Y63" s="146"/>
      <c r="Z63" s="145"/>
      <c r="AA63" s="146"/>
      <c r="AB63" s="145"/>
      <c r="AC63" s="145"/>
      <c r="AD63" s="145"/>
      <c r="AE63" s="146"/>
      <c r="AF63" s="145"/>
      <c r="AG63" s="144"/>
    </row>
    <row r="64" spans="1:33" ht="19.5" customHeight="1">
      <c r="A64" s="171"/>
      <c r="B64" s="150">
        <v>3</v>
      </c>
      <c r="C64" s="150" t="s">
        <v>844</v>
      </c>
      <c r="D64" s="153">
        <v>47</v>
      </c>
      <c r="E64" s="147">
        <v>43287.58749186089</v>
      </c>
      <c r="F64" s="145">
        <v>0</v>
      </c>
      <c r="G64" s="145">
        <v>0</v>
      </c>
      <c r="H64" s="147">
        <v>3673.1259645100004</v>
      </c>
      <c r="I64" s="147">
        <v>3673.1259645100004</v>
      </c>
      <c r="J64" s="147">
        <v>0</v>
      </c>
      <c r="K64" s="147">
        <v>11.191873381600381</v>
      </c>
      <c r="L64" s="147">
        <v>0</v>
      </c>
      <c r="M64" s="147">
        <v>2265.0435871700001</v>
      </c>
      <c r="N64" s="147">
        <v>1145.9317270899999</v>
      </c>
      <c r="O64" s="147">
        <v>40744.765260812492</v>
      </c>
      <c r="P64" s="147">
        <v>25309.682626369005</v>
      </c>
      <c r="Q64" s="147">
        <v>0</v>
      </c>
      <c r="R64" s="147">
        <v>0</v>
      </c>
      <c r="S64" s="152">
        <v>21</v>
      </c>
      <c r="T64" s="152">
        <v>16</v>
      </c>
      <c r="U64" s="152">
        <v>0</v>
      </c>
      <c r="V64" s="152">
        <v>0</v>
      </c>
      <c r="W64" s="145"/>
      <c r="X64" s="146"/>
      <c r="Y64" s="146"/>
      <c r="Z64" s="145"/>
      <c r="AA64" s="146"/>
      <c r="AB64" s="145"/>
      <c r="AC64" s="145"/>
      <c r="AD64" s="145"/>
      <c r="AE64" s="146"/>
      <c r="AF64" s="145"/>
      <c r="AG64" s="144"/>
    </row>
    <row r="65" spans="1:33" ht="19.5" customHeight="1">
      <c r="A65" s="171"/>
      <c r="B65" s="150">
        <v>4</v>
      </c>
      <c r="C65" s="150" t="s">
        <v>843</v>
      </c>
      <c r="D65" s="149">
        <v>48</v>
      </c>
      <c r="E65" s="147">
        <v>9323.0400489448202</v>
      </c>
      <c r="F65" s="145">
        <v>0</v>
      </c>
      <c r="G65" s="145">
        <v>0</v>
      </c>
      <c r="H65" s="147">
        <v>3975.6195524799996</v>
      </c>
      <c r="I65" s="147">
        <v>3975.6195524799996</v>
      </c>
      <c r="J65" s="147">
        <v>0</v>
      </c>
      <c r="K65" s="147">
        <v>0</v>
      </c>
      <c r="L65" s="147">
        <v>0</v>
      </c>
      <c r="M65" s="147">
        <v>1943.7862323899997</v>
      </c>
      <c r="N65" s="147">
        <v>1314.12652078</v>
      </c>
      <c r="O65" s="147">
        <v>5977.0802080748208</v>
      </c>
      <c r="P65" s="147">
        <v>5977.0802080699996</v>
      </c>
      <c r="Q65" s="147">
        <v>0</v>
      </c>
      <c r="R65" s="147">
        <v>0</v>
      </c>
      <c r="S65" s="152">
        <v>13</v>
      </c>
      <c r="T65" s="152">
        <v>13</v>
      </c>
      <c r="U65" s="152">
        <v>0</v>
      </c>
      <c r="V65" s="152">
        <v>0</v>
      </c>
      <c r="W65" s="145"/>
      <c r="X65" s="146"/>
      <c r="Y65" s="146"/>
      <c r="Z65" s="145"/>
      <c r="AA65" s="146"/>
      <c r="AB65" s="145"/>
      <c r="AC65" s="145"/>
      <c r="AD65" s="145"/>
      <c r="AE65" s="146"/>
      <c r="AF65" s="145"/>
      <c r="AG65" s="144"/>
    </row>
    <row r="66" spans="1:33" ht="19.5" customHeight="1">
      <c r="A66" s="171"/>
      <c r="B66" s="150">
        <v>5</v>
      </c>
      <c r="C66" s="150" t="s">
        <v>842</v>
      </c>
      <c r="D66" s="153">
        <v>49</v>
      </c>
      <c r="E66" s="147">
        <v>292597.48801464</v>
      </c>
      <c r="F66" s="145">
        <v>0</v>
      </c>
      <c r="G66" s="145">
        <v>0</v>
      </c>
      <c r="H66" s="147">
        <v>93687.487206320002</v>
      </c>
      <c r="I66" s="147">
        <v>93687.487206320002</v>
      </c>
      <c r="J66" s="147">
        <v>11031.70586013</v>
      </c>
      <c r="K66" s="147">
        <v>9.6093040000000016</v>
      </c>
      <c r="L66" s="147">
        <v>0</v>
      </c>
      <c r="M66" s="147">
        <v>430.78252988999998</v>
      </c>
      <c r="N66" s="147">
        <v>2573.8365387800004</v>
      </c>
      <c r="O66" s="147">
        <v>185744.85024330002</v>
      </c>
      <c r="P66" s="147">
        <v>172492.06666729998</v>
      </c>
      <c r="Q66" s="147">
        <v>437.34483932000001</v>
      </c>
      <c r="R66" s="147">
        <v>437.34483932000001</v>
      </c>
      <c r="S66" s="152">
        <v>63</v>
      </c>
      <c r="T66" s="152">
        <v>60</v>
      </c>
      <c r="U66" s="152">
        <v>1</v>
      </c>
      <c r="V66" s="152">
        <v>1</v>
      </c>
      <c r="W66" s="145"/>
      <c r="X66" s="146"/>
      <c r="Y66" s="146"/>
      <c r="Z66" s="145"/>
      <c r="AA66" s="146"/>
      <c r="AB66" s="145"/>
      <c r="AC66" s="145"/>
      <c r="AD66" s="145"/>
      <c r="AE66" s="146"/>
      <c r="AF66" s="145"/>
      <c r="AG66" s="144"/>
    </row>
    <row r="67" spans="1:33" ht="19.5" customHeight="1">
      <c r="A67" s="171"/>
      <c r="B67" s="150">
        <v>6</v>
      </c>
      <c r="C67" s="150" t="s">
        <v>841</v>
      </c>
      <c r="D67" s="149">
        <v>50</v>
      </c>
      <c r="E67" s="147">
        <v>306402.98626339441</v>
      </c>
      <c r="F67" s="145">
        <v>0</v>
      </c>
      <c r="G67" s="145">
        <v>0</v>
      </c>
      <c r="H67" s="145">
        <v>0</v>
      </c>
      <c r="I67" s="145">
        <v>0</v>
      </c>
      <c r="J67" s="148">
        <v>11031.70586013</v>
      </c>
      <c r="K67" s="148">
        <v>0.39136519068521974</v>
      </c>
      <c r="L67" s="148">
        <v>0</v>
      </c>
      <c r="M67" s="148">
        <v>5822.8977253966877</v>
      </c>
      <c r="N67" s="148">
        <v>89579.975727968005</v>
      </c>
      <c r="O67" s="147">
        <v>211614.59376588368</v>
      </c>
      <c r="P67" s="145"/>
      <c r="Q67" s="145"/>
      <c r="R67" s="145"/>
      <c r="S67" s="162"/>
      <c r="T67" s="162"/>
      <c r="U67" s="162"/>
      <c r="V67" s="162"/>
      <c r="W67" s="145"/>
      <c r="X67" s="146"/>
      <c r="Y67" s="146"/>
      <c r="Z67" s="145"/>
      <c r="AA67" s="146"/>
      <c r="AB67" s="145"/>
      <c r="AC67" s="145"/>
      <c r="AD67" s="145"/>
      <c r="AE67" s="146"/>
      <c r="AF67" s="145"/>
      <c r="AG67" s="144"/>
    </row>
    <row r="68" spans="1:33" s="164" customFormat="1" ht="28.5" customHeight="1">
      <c r="A68" s="171" t="s">
        <v>2</v>
      </c>
      <c r="B68" s="166"/>
      <c r="C68" s="165" t="s">
        <v>889</v>
      </c>
      <c r="D68" s="153">
        <v>51</v>
      </c>
      <c r="E68" s="225">
        <v>2245631.7549468563</v>
      </c>
      <c r="F68" s="159">
        <v>196875.99551627529</v>
      </c>
      <c r="G68" s="159">
        <v>190016.56391490999</v>
      </c>
      <c r="H68" s="159">
        <v>219136.38297648908</v>
      </c>
      <c r="I68" s="159">
        <v>212114.24063318252</v>
      </c>
      <c r="J68" s="145">
        <v>0</v>
      </c>
      <c r="K68" s="159">
        <v>178.45875083070632</v>
      </c>
      <c r="L68" s="159">
        <v>420.51904999999817</v>
      </c>
      <c r="M68" s="159">
        <v>66699.221191232165</v>
      </c>
      <c r="N68" s="159">
        <v>64720.632891122215</v>
      </c>
      <c r="O68" s="159">
        <v>2225107.8954875828</v>
      </c>
      <c r="P68" s="159">
        <v>1978966.6311570676</v>
      </c>
      <c r="Q68" s="159">
        <v>252968.67102027003</v>
      </c>
      <c r="R68" s="159">
        <v>252968.67102027003</v>
      </c>
      <c r="S68" s="158">
        <v>5678</v>
      </c>
      <c r="T68" s="158">
        <v>5640</v>
      </c>
      <c r="U68" s="158">
        <v>561</v>
      </c>
      <c r="V68" s="158">
        <v>561</v>
      </c>
      <c r="W68" s="157">
        <v>36.604030270609655</v>
      </c>
      <c r="X68" s="157">
        <v>7.3154132374591718</v>
      </c>
      <c r="Y68" s="157">
        <v>13.849453289000222</v>
      </c>
      <c r="Z68" s="157">
        <v>9.11811053665018</v>
      </c>
      <c r="AA68" s="157">
        <v>15.079367887821677</v>
      </c>
      <c r="AB68" s="157">
        <v>9.8099399092344779</v>
      </c>
      <c r="AC68" s="157">
        <v>30.129514273048294</v>
      </c>
      <c r="AD68" s="157">
        <v>11.134511883204254</v>
      </c>
      <c r="AE68" s="157">
        <v>11.820229972222734</v>
      </c>
      <c r="AF68" s="157">
        <v>5.7490927115520476</v>
      </c>
      <c r="AG68" s="144"/>
    </row>
    <row r="69" spans="1:33" ht="19.5" customHeight="1">
      <c r="A69" s="171"/>
      <c r="B69" s="150">
        <v>1</v>
      </c>
      <c r="C69" s="150" t="s">
        <v>852</v>
      </c>
      <c r="D69" s="149">
        <v>52</v>
      </c>
      <c r="E69" s="147">
        <v>1697019.1955948572</v>
      </c>
      <c r="F69" s="147">
        <v>196875.99551627529</v>
      </c>
      <c r="G69" s="147">
        <v>190016.56391490999</v>
      </c>
      <c r="H69" s="147">
        <v>195900.83883217411</v>
      </c>
      <c r="I69" s="147">
        <v>195136.9189690325</v>
      </c>
      <c r="J69" s="145">
        <v>0</v>
      </c>
      <c r="K69" s="147">
        <v>76.686597172298434</v>
      </c>
      <c r="L69" s="147">
        <v>420.51904999999817</v>
      </c>
      <c r="M69" s="147">
        <v>48907.973254209974</v>
      </c>
      <c r="N69" s="147">
        <v>51130.652168220011</v>
      </c>
      <c r="O69" s="147">
        <v>1695427.8409121204</v>
      </c>
      <c r="P69" s="147">
        <v>1583386.2216014988</v>
      </c>
      <c r="Q69" s="147">
        <v>215159.28605335002</v>
      </c>
      <c r="R69" s="147">
        <v>215159.28605335002</v>
      </c>
      <c r="S69" s="152">
        <v>5090</v>
      </c>
      <c r="T69" s="152">
        <v>5067</v>
      </c>
      <c r="U69" s="152">
        <v>488</v>
      </c>
      <c r="V69" s="152">
        <v>488</v>
      </c>
      <c r="W69" s="145"/>
      <c r="X69" s="146"/>
      <c r="Y69" s="146"/>
      <c r="Z69" s="145"/>
      <c r="AA69" s="146"/>
      <c r="AB69" s="145"/>
      <c r="AC69" s="145"/>
      <c r="AD69" s="145"/>
      <c r="AE69" s="146"/>
      <c r="AF69" s="145"/>
      <c r="AG69" s="144"/>
    </row>
    <row r="70" spans="1:33" ht="19.5" customHeight="1">
      <c r="A70" s="171"/>
      <c r="B70" s="150" t="s">
        <v>851</v>
      </c>
      <c r="C70" s="156" t="s">
        <v>850</v>
      </c>
      <c r="D70" s="153">
        <v>53</v>
      </c>
      <c r="E70" s="147">
        <v>327796.49582935398</v>
      </c>
      <c r="F70" s="147">
        <v>64852.661372625298</v>
      </c>
      <c r="G70" s="147">
        <v>60233.687711809995</v>
      </c>
      <c r="H70" s="147">
        <v>64444.604372719994</v>
      </c>
      <c r="I70" s="147">
        <v>63889.961372719998</v>
      </c>
      <c r="J70" s="145">
        <v>0</v>
      </c>
      <c r="K70" s="147">
        <v>5.7557340307000597</v>
      </c>
      <c r="L70" s="147">
        <v>197.26984999999999</v>
      </c>
      <c r="M70" s="147">
        <v>10713.65145806</v>
      </c>
      <c r="N70" s="147">
        <v>18030.003623700006</v>
      </c>
      <c r="O70" s="147">
        <v>320696.68654765002</v>
      </c>
      <c r="P70" s="147">
        <v>292864.11758947896</v>
      </c>
      <c r="Q70" s="147">
        <v>70328.68807633</v>
      </c>
      <c r="R70" s="147">
        <v>70328.68807633</v>
      </c>
      <c r="S70" s="152">
        <v>244</v>
      </c>
      <c r="T70" s="152">
        <v>229</v>
      </c>
      <c r="U70" s="152">
        <v>33</v>
      </c>
      <c r="V70" s="152">
        <v>33</v>
      </c>
      <c r="W70" s="145"/>
      <c r="X70" s="146"/>
      <c r="Y70" s="146"/>
      <c r="Z70" s="145"/>
      <c r="AA70" s="146"/>
      <c r="AB70" s="145"/>
      <c r="AC70" s="145"/>
      <c r="AD70" s="145"/>
      <c r="AE70" s="146"/>
      <c r="AF70" s="145"/>
      <c r="AG70" s="144"/>
    </row>
    <row r="71" spans="1:33" ht="19.5" customHeight="1">
      <c r="A71" s="171"/>
      <c r="B71" s="150" t="s">
        <v>849</v>
      </c>
      <c r="C71" s="156" t="s">
        <v>848</v>
      </c>
      <c r="D71" s="149">
        <v>54</v>
      </c>
      <c r="E71" s="147">
        <v>1128253.9997730232</v>
      </c>
      <c r="F71" s="147">
        <v>123626.96414364998</v>
      </c>
      <c r="G71" s="147">
        <v>121400.39120309998</v>
      </c>
      <c r="H71" s="147">
        <v>126901.26568227161</v>
      </c>
      <c r="I71" s="147">
        <v>126691.98881913001</v>
      </c>
      <c r="J71" s="145">
        <v>0</v>
      </c>
      <c r="K71" s="147">
        <v>70.921863141598379</v>
      </c>
      <c r="L71" s="147">
        <v>223.24919999999818</v>
      </c>
      <c r="M71" s="147">
        <v>35586.441282939973</v>
      </c>
      <c r="N71" s="147">
        <v>31135.768031309999</v>
      </c>
      <c r="O71" s="147">
        <v>1129278.044149173</v>
      </c>
      <c r="P71" s="147">
        <v>1045082.8887967299</v>
      </c>
      <c r="Q71" s="147">
        <v>63499.148087690002</v>
      </c>
      <c r="R71" s="147">
        <v>63499.148087690002</v>
      </c>
      <c r="S71" s="152">
        <v>4247</v>
      </c>
      <c r="T71" s="152">
        <v>4240</v>
      </c>
      <c r="U71" s="152">
        <v>296</v>
      </c>
      <c r="V71" s="152">
        <v>296</v>
      </c>
      <c r="W71" s="145"/>
      <c r="X71" s="146"/>
      <c r="Y71" s="146"/>
      <c r="Z71" s="145"/>
      <c r="AA71" s="146"/>
      <c r="AB71" s="145"/>
      <c r="AC71" s="145"/>
      <c r="AD71" s="145"/>
      <c r="AE71" s="146"/>
      <c r="AF71" s="145"/>
      <c r="AG71" s="144"/>
    </row>
    <row r="72" spans="1:33" ht="19.5" customHeight="1">
      <c r="A72" s="171"/>
      <c r="B72" s="150" t="s">
        <v>847</v>
      </c>
      <c r="C72" s="156" t="s">
        <v>846</v>
      </c>
      <c r="D72" s="153">
        <v>55</v>
      </c>
      <c r="E72" s="147">
        <v>240968.69999248002</v>
      </c>
      <c r="F72" s="147">
        <v>8396.3700000000008</v>
      </c>
      <c r="G72" s="147">
        <v>8382.4850000000006</v>
      </c>
      <c r="H72" s="147">
        <v>4554.9687771825002</v>
      </c>
      <c r="I72" s="147">
        <v>4554.9687771825002</v>
      </c>
      <c r="J72" s="145">
        <v>0</v>
      </c>
      <c r="K72" s="147">
        <v>8.9999999999999993E-3</v>
      </c>
      <c r="L72" s="147">
        <v>0</v>
      </c>
      <c r="M72" s="147">
        <v>2607.8805132100024</v>
      </c>
      <c r="N72" s="147">
        <v>1964.880513210001</v>
      </c>
      <c r="O72" s="147">
        <v>245453.11021529752</v>
      </c>
      <c r="P72" s="147">
        <v>245439.21521528999</v>
      </c>
      <c r="Q72" s="147">
        <v>81331.449889330004</v>
      </c>
      <c r="R72" s="147">
        <v>81331.449889330004</v>
      </c>
      <c r="S72" s="152">
        <v>599</v>
      </c>
      <c r="T72" s="152">
        <v>598</v>
      </c>
      <c r="U72" s="152">
        <v>159</v>
      </c>
      <c r="V72" s="152">
        <v>159</v>
      </c>
      <c r="W72" s="145"/>
      <c r="X72" s="146"/>
      <c r="Y72" s="146"/>
      <c r="Z72" s="145"/>
      <c r="AA72" s="146"/>
      <c r="AB72" s="145"/>
      <c r="AC72" s="145"/>
      <c r="AD72" s="145"/>
      <c r="AE72" s="146"/>
      <c r="AF72" s="145"/>
      <c r="AG72" s="144"/>
    </row>
    <row r="73" spans="1:33" ht="19.5" customHeight="1">
      <c r="A73" s="171"/>
      <c r="B73" s="150">
        <v>2</v>
      </c>
      <c r="C73" s="150" t="s">
        <v>845</v>
      </c>
      <c r="D73" s="149">
        <v>56</v>
      </c>
      <c r="E73" s="147">
        <v>167912.2494378195</v>
      </c>
      <c r="F73" s="145">
        <v>0</v>
      </c>
      <c r="G73" s="145">
        <v>0</v>
      </c>
      <c r="H73" s="147">
        <v>3184.1974600900003</v>
      </c>
      <c r="I73" s="147">
        <v>3184.1974600900003</v>
      </c>
      <c r="J73" s="147">
        <v>0</v>
      </c>
      <c r="K73" s="147">
        <v>70.977233265599963</v>
      </c>
      <c r="L73" s="147">
        <v>0</v>
      </c>
      <c r="M73" s="147">
        <v>6309.7270195999999</v>
      </c>
      <c r="N73" s="147">
        <v>4222.8094969900003</v>
      </c>
      <c r="O73" s="147">
        <v>166885.94673360506</v>
      </c>
      <c r="P73" s="147">
        <v>68998.372166399</v>
      </c>
      <c r="Q73" s="147">
        <v>405.57670205999995</v>
      </c>
      <c r="R73" s="147">
        <v>405.57670205999995</v>
      </c>
      <c r="S73" s="152">
        <v>151</v>
      </c>
      <c r="T73" s="152">
        <v>144</v>
      </c>
      <c r="U73" s="152">
        <v>7</v>
      </c>
      <c r="V73" s="152">
        <v>7</v>
      </c>
      <c r="W73" s="145"/>
      <c r="X73" s="146"/>
      <c r="Y73" s="146"/>
      <c r="Z73" s="145"/>
      <c r="AA73" s="146"/>
      <c r="AB73" s="145"/>
      <c r="AC73" s="145"/>
      <c r="AD73" s="145"/>
      <c r="AE73" s="146"/>
      <c r="AF73" s="145"/>
      <c r="AG73" s="144"/>
    </row>
    <row r="74" spans="1:33" ht="19.5" customHeight="1">
      <c r="A74" s="171"/>
      <c r="B74" s="150">
        <v>3</v>
      </c>
      <c r="C74" s="150" t="s">
        <v>844</v>
      </c>
      <c r="D74" s="153">
        <v>57</v>
      </c>
      <c r="E74" s="147">
        <v>12716.118573510003</v>
      </c>
      <c r="F74" s="145">
        <v>0</v>
      </c>
      <c r="G74" s="145">
        <v>0</v>
      </c>
      <c r="H74" s="147">
        <v>164.05996063999999</v>
      </c>
      <c r="I74" s="147">
        <v>164.05996063999999</v>
      </c>
      <c r="J74" s="147">
        <v>0</v>
      </c>
      <c r="K74" s="147">
        <v>0</v>
      </c>
      <c r="L74" s="147">
        <v>0</v>
      </c>
      <c r="M74" s="147">
        <v>517.99667049999982</v>
      </c>
      <c r="N74" s="147">
        <v>1615.2597162800007</v>
      </c>
      <c r="O74" s="147">
        <v>11454.795567090003</v>
      </c>
      <c r="P74" s="147">
        <v>11454.795567090001</v>
      </c>
      <c r="Q74" s="147">
        <v>2049.4177183199999</v>
      </c>
      <c r="R74" s="147">
        <v>2049.4177183199999</v>
      </c>
      <c r="S74" s="152">
        <v>40</v>
      </c>
      <c r="T74" s="152">
        <v>40</v>
      </c>
      <c r="U74" s="152">
        <v>4</v>
      </c>
      <c r="V74" s="152">
        <v>4</v>
      </c>
      <c r="W74" s="145"/>
      <c r="X74" s="146"/>
      <c r="Y74" s="146"/>
      <c r="Z74" s="145"/>
      <c r="AA74" s="146"/>
      <c r="AB74" s="145"/>
      <c r="AC74" s="145"/>
      <c r="AD74" s="145"/>
      <c r="AE74" s="146"/>
      <c r="AF74" s="145"/>
      <c r="AG74" s="144"/>
    </row>
    <row r="75" spans="1:33" ht="19.5" customHeight="1">
      <c r="A75" s="171"/>
      <c r="B75" s="150">
        <v>4</v>
      </c>
      <c r="C75" s="150" t="s">
        <v>843</v>
      </c>
      <c r="D75" s="149">
        <v>58</v>
      </c>
      <c r="E75" s="147">
        <v>20176.886545219997</v>
      </c>
      <c r="F75" s="145">
        <v>0</v>
      </c>
      <c r="G75" s="145">
        <v>0</v>
      </c>
      <c r="H75" s="147">
        <v>1156.5024766200002</v>
      </c>
      <c r="I75" s="147">
        <v>1156.5024766200002</v>
      </c>
      <c r="J75" s="147">
        <v>0</v>
      </c>
      <c r="K75" s="147">
        <v>2.2796159999999999</v>
      </c>
      <c r="L75" s="147">
        <v>0</v>
      </c>
      <c r="M75" s="147">
        <v>3428.8694913500003</v>
      </c>
      <c r="N75" s="147">
        <v>769.94447394999975</v>
      </c>
      <c r="O75" s="147">
        <v>21681.588702000001</v>
      </c>
      <c r="P75" s="147">
        <v>18537.694902000003</v>
      </c>
      <c r="Q75" s="147">
        <v>436.65639212000002</v>
      </c>
      <c r="R75" s="147">
        <v>436.65639212000002</v>
      </c>
      <c r="S75" s="152">
        <v>55</v>
      </c>
      <c r="T75" s="152">
        <v>54</v>
      </c>
      <c r="U75" s="152">
        <v>5</v>
      </c>
      <c r="V75" s="152">
        <v>5</v>
      </c>
      <c r="W75" s="145"/>
      <c r="X75" s="146"/>
      <c r="Y75" s="146"/>
      <c r="Z75" s="145"/>
      <c r="AA75" s="146"/>
      <c r="AB75" s="145"/>
      <c r="AC75" s="145"/>
      <c r="AD75" s="145"/>
      <c r="AE75" s="146"/>
      <c r="AF75" s="145"/>
      <c r="AG75" s="144"/>
    </row>
    <row r="76" spans="1:33" ht="19.5" customHeight="1">
      <c r="A76" s="171"/>
      <c r="B76" s="150">
        <v>5</v>
      </c>
      <c r="C76" s="150" t="s">
        <v>842</v>
      </c>
      <c r="D76" s="153">
        <v>59</v>
      </c>
      <c r="E76" s="147">
        <v>347807.30479544972</v>
      </c>
      <c r="F76" s="145">
        <v>0</v>
      </c>
      <c r="G76" s="145">
        <v>0</v>
      </c>
      <c r="H76" s="147">
        <v>18730.784246964999</v>
      </c>
      <c r="I76" s="147">
        <v>12472.561766799998</v>
      </c>
      <c r="J76" s="147">
        <v>0</v>
      </c>
      <c r="K76" s="147">
        <v>28.515304392807906</v>
      </c>
      <c r="L76" s="147">
        <v>0</v>
      </c>
      <c r="M76" s="147">
        <v>7534.6547555721972</v>
      </c>
      <c r="N76" s="147">
        <v>6981.9670356821935</v>
      </c>
      <c r="O76" s="147">
        <v>329657.72357276751</v>
      </c>
      <c r="P76" s="147">
        <v>296589.54692007997</v>
      </c>
      <c r="Q76" s="147">
        <v>34917.734154419995</v>
      </c>
      <c r="R76" s="147">
        <v>34917.734154419995</v>
      </c>
      <c r="S76" s="152">
        <v>342</v>
      </c>
      <c r="T76" s="152">
        <v>335</v>
      </c>
      <c r="U76" s="152">
        <v>57</v>
      </c>
      <c r="V76" s="152">
        <v>57</v>
      </c>
      <c r="W76" s="145"/>
      <c r="X76" s="146"/>
      <c r="Y76" s="146"/>
      <c r="Z76" s="145"/>
      <c r="AA76" s="146"/>
      <c r="AB76" s="145"/>
      <c r="AC76" s="145"/>
      <c r="AD76" s="145"/>
      <c r="AE76" s="146"/>
      <c r="AF76" s="145"/>
      <c r="AG76" s="144"/>
    </row>
    <row r="77" spans="1:33" ht="19.5" customHeight="1">
      <c r="A77" s="171"/>
      <c r="B77" s="150">
        <v>6</v>
      </c>
      <c r="C77" s="150" t="s">
        <v>841</v>
      </c>
      <c r="D77" s="149">
        <v>60</v>
      </c>
      <c r="E77" s="147">
        <v>363585.93269087799</v>
      </c>
      <c r="F77" s="145">
        <v>0</v>
      </c>
      <c r="G77" s="145">
        <v>0</v>
      </c>
      <c r="H77" s="145">
        <v>0</v>
      </c>
      <c r="I77" s="145">
        <v>0</v>
      </c>
      <c r="J77" s="148">
        <v>0</v>
      </c>
      <c r="K77" s="148">
        <v>20.104481350842391</v>
      </c>
      <c r="L77" s="148">
        <v>0.906246</v>
      </c>
      <c r="M77" s="148">
        <v>11510.1374904529</v>
      </c>
      <c r="N77" s="148">
        <v>28458.457552463926</v>
      </c>
      <c r="O77" s="147">
        <v>346656.8108642177</v>
      </c>
      <c r="P77" s="145"/>
      <c r="Q77" s="145"/>
      <c r="R77" s="145"/>
      <c r="S77" s="162"/>
      <c r="T77" s="162"/>
      <c r="U77" s="162"/>
      <c r="V77" s="162"/>
      <c r="W77" s="145"/>
      <c r="X77" s="146"/>
      <c r="Y77" s="146"/>
      <c r="Z77" s="145"/>
      <c r="AA77" s="146"/>
      <c r="AB77" s="145"/>
      <c r="AC77" s="145"/>
      <c r="AD77" s="145"/>
      <c r="AE77" s="146"/>
      <c r="AF77" s="145"/>
      <c r="AG77" s="144"/>
    </row>
    <row r="78" spans="1:33" s="164" customFormat="1" ht="43.5" customHeight="1">
      <c r="A78" s="171" t="s">
        <v>3</v>
      </c>
      <c r="B78" s="166"/>
      <c r="C78" s="169" t="s">
        <v>888</v>
      </c>
      <c r="D78" s="153">
        <v>61</v>
      </c>
      <c r="E78" s="225">
        <v>178625.08845013351</v>
      </c>
      <c r="F78" s="159">
        <v>10789.060301770001</v>
      </c>
      <c r="G78" s="159">
        <v>10765.337829550001</v>
      </c>
      <c r="H78" s="159">
        <v>15513.626335711602</v>
      </c>
      <c r="I78" s="159">
        <v>14858.003303010002</v>
      </c>
      <c r="J78" s="145">
        <v>0</v>
      </c>
      <c r="K78" s="159">
        <v>64.519390391700497</v>
      </c>
      <c r="L78" s="159">
        <v>2.6619661000004185E-3</v>
      </c>
      <c r="M78" s="159">
        <v>1161.97022752</v>
      </c>
      <c r="N78" s="159">
        <v>1161.97022752</v>
      </c>
      <c r="O78" s="159">
        <v>173965.03914461753</v>
      </c>
      <c r="P78" s="159">
        <v>84968.589369557987</v>
      </c>
      <c r="Q78" s="159">
        <v>3142.8880720199995</v>
      </c>
      <c r="R78" s="159">
        <v>3142.8880720199995</v>
      </c>
      <c r="S78" s="158">
        <v>323</v>
      </c>
      <c r="T78" s="158">
        <v>312</v>
      </c>
      <c r="U78" s="158">
        <v>19</v>
      </c>
      <c r="V78" s="158">
        <v>19</v>
      </c>
      <c r="W78" s="157">
        <v>30.225653419371842</v>
      </c>
      <c r="X78" s="157">
        <v>0</v>
      </c>
      <c r="Y78" s="157">
        <v>13.86241695128675</v>
      </c>
      <c r="Z78" s="157">
        <v>0</v>
      </c>
      <c r="AA78" s="157">
        <v>14.146047023892729</v>
      </c>
      <c r="AB78" s="157">
        <v>16.955308680184004</v>
      </c>
      <c r="AC78" s="157">
        <v>27.105058811074162</v>
      </c>
      <c r="AD78" s="157">
        <v>65.592435831090626</v>
      </c>
      <c r="AE78" s="157">
        <v>17.485450374306414</v>
      </c>
      <c r="AF78" s="157">
        <v>9.614388114288559</v>
      </c>
      <c r="AG78" s="144"/>
    </row>
    <row r="79" spans="1:33" ht="19.5" customHeight="1">
      <c r="A79" s="171"/>
      <c r="B79" s="150">
        <v>1</v>
      </c>
      <c r="C79" s="150" t="s">
        <v>852</v>
      </c>
      <c r="D79" s="149">
        <v>62</v>
      </c>
      <c r="E79" s="147">
        <v>168248.91431367671</v>
      </c>
      <c r="F79" s="147">
        <v>10789.060301770001</v>
      </c>
      <c r="G79" s="147">
        <v>10765.337829550001</v>
      </c>
      <c r="H79" s="147">
        <v>15230.9745286216</v>
      </c>
      <c r="I79" s="147">
        <v>14575.35149592</v>
      </c>
      <c r="J79" s="145">
        <v>0</v>
      </c>
      <c r="K79" s="147">
        <v>63.075671188500507</v>
      </c>
      <c r="L79" s="147">
        <v>2.6619661000004185E-3</v>
      </c>
      <c r="M79" s="147">
        <v>757.24210533000007</v>
      </c>
      <c r="N79" s="147">
        <v>757.24210533000007</v>
      </c>
      <c r="O79" s="147">
        <v>163870.0730960475</v>
      </c>
      <c r="P79" s="147">
        <v>76864.704209998992</v>
      </c>
      <c r="Q79" s="147">
        <v>2976.2698243999998</v>
      </c>
      <c r="R79" s="147">
        <v>2976.2698243999998</v>
      </c>
      <c r="S79" s="152">
        <v>290</v>
      </c>
      <c r="T79" s="152">
        <v>282</v>
      </c>
      <c r="U79" s="152">
        <v>17</v>
      </c>
      <c r="V79" s="152">
        <v>17</v>
      </c>
      <c r="W79" s="145"/>
      <c r="X79" s="146"/>
      <c r="Y79" s="146"/>
      <c r="Z79" s="145"/>
      <c r="AA79" s="146"/>
      <c r="AB79" s="145"/>
      <c r="AC79" s="145"/>
      <c r="AD79" s="145"/>
      <c r="AE79" s="146"/>
      <c r="AF79" s="145"/>
      <c r="AG79" s="144"/>
    </row>
    <row r="80" spans="1:33" ht="19.5" customHeight="1">
      <c r="A80" s="171"/>
      <c r="B80" s="150" t="s">
        <v>851</v>
      </c>
      <c r="C80" s="156" t="s">
        <v>850</v>
      </c>
      <c r="D80" s="153">
        <v>63</v>
      </c>
      <c r="E80" s="147">
        <v>25282.902608503398</v>
      </c>
      <c r="F80" s="147">
        <v>7220.3285269500002</v>
      </c>
      <c r="G80" s="147">
        <v>7203.7900547299996</v>
      </c>
      <c r="H80" s="147">
        <v>8204.4842198385995</v>
      </c>
      <c r="I80" s="147">
        <v>8182.8046001600005</v>
      </c>
      <c r="J80" s="145">
        <v>0</v>
      </c>
      <c r="K80" s="147">
        <v>1.384720380000062E-2</v>
      </c>
      <c r="L80" s="147">
        <v>2.6619661000004185E-3</v>
      </c>
      <c r="M80" s="147">
        <v>419.85646954000003</v>
      </c>
      <c r="N80" s="147">
        <v>218.69827750000002</v>
      </c>
      <c r="O80" s="147">
        <v>24499.9162928925</v>
      </c>
      <c r="P80" s="147">
        <v>24483.690592689996</v>
      </c>
      <c r="Q80" s="147">
        <v>354.5</v>
      </c>
      <c r="R80" s="147">
        <v>354.5</v>
      </c>
      <c r="S80" s="152">
        <v>37</v>
      </c>
      <c r="T80" s="152">
        <v>34</v>
      </c>
      <c r="U80" s="152">
        <v>2</v>
      </c>
      <c r="V80" s="152">
        <v>2</v>
      </c>
      <c r="W80" s="145"/>
      <c r="X80" s="146"/>
      <c r="Y80" s="146"/>
      <c r="Z80" s="145"/>
      <c r="AA80" s="146"/>
      <c r="AB80" s="145"/>
      <c r="AC80" s="145"/>
      <c r="AD80" s="145"/>
      <c r="AE80" s="146"/>
      <c r="AF80" s="145"/>
      <c r="AG80" s="144"/>
    </row>
    <row r="81" spans="1:33" ht="19.5" customHeight="1">
      <c r="A81" s="171"/>
      <c r="B81" s="150" t="s">
        <v>849</v>
      </c>
      <c r="C81" s="156" t="s">
        <v>848</v>
      </c>
      <c r="D81" s="149">
        <v>64</v>
      </c>
      <c r="E81" s="147">
        <v>67819.518676345891</v>
      </c>
      <c r="F81" s="147">
        <v>3332.2627748200002</v>
      </c>
      <c r="G81" s="147">
        <v>3325.07877482</v>
      </c>
      <c r="H81" s="147">
        <v>6609.9821778496007</v>
      </c>
      <c r="I81" s="147">
        <v>6203.0169734500014</v>
      </c>
      <c r="J81" s="145">
        <v>0</v>
      </c>
      <c r="K81" s="147">
        <v>13.933250618700137</v>
      </c>
      <c r="L81" s="147">
        <v>0</v>
      </c>
      <c r="M81" s="147">
        <v>290.96301354000002</v>
      </c>
      <c r="N81" s="147">
        <v>538.54382783000005</v>
      </c>
      <c r="O81" s="147">
        <v>64308.151709645004</v>
      </c>
      <c r="P81" s="147">
        <v>45115.985482518998</v>
      </c>
      <c r="Q81" s="147">
        <v>749.96733886999994</v>
      </c>
      <c r="R81" s="147">
        <v>749.96733886999994</v>
      </c>
      <c r="S81" s="152">
        <v>209</v>
      </c>
      <c r="T81" s="152">
        <v>207</v>
      </c>
      <c r="U81" s="152">
        <v>10</v>
      </c>
      <c r="V81" s="152">
        <v>10</v>
      </c>
      <c r="W81" s="145"/>
      <c r="X81" s="146"/>
      <c r="Y81" s="146"/>
      <c r="Z81" s="145"/>
      <c r="AA81" s="146"/>
      <c r="AB81" s="145"/>
      <c r="AC81" s="145"/>
      <c r="AD81" s="145"/>
      <c r="AE81" s="146"/>
      <c r="AF81" s="145"/>
      <c r="AG81" s="144"/>
    </row>
    <row r="82" spans="1:33" ht="19.5" customHeight="1">
      <c r="A82" s="171"/>
      <c r="B82" s="150" t="s">
        <v>847</v>
      </c>
      <c r="C82" s="156" t="s">
        <v>846</v>
      </c>
      <c r="D82" s="153">
        <v>65</v>
      </c>
      <c r="E82" s="147">
        <v>75146.493028827419</v>
      </c>
      <c r="F82" s="147">
        <v>236.46899999999999</v>
      </c>
      <c r="G82" s="147">
        <v>236.46899999999999</v>
      </c>
      <c r="H82" s="147">
        <v>416.50813093339991</v>
      </c>
      <c r="I82" s="147">
        <v>189.52992230999996</v>
      </c>
      <c r="J82" s="145">
        <v>0</v>
      </c>
      <c r="K82" s="147">
        <v>49.128573366000367</v>
      </c>
      <c r="L82" s="147">
        <v>0</v>
      </c>
      <c r="M82" s="147">
        <v>46.422622249999996</v>
      </c>
      <c r="N82" s="147">
        <v>0</v>
      </c>
      <c r="O82" s="147">
        <v>75062.005093510001</v>
      </c>
      <c r="P82" s="147">
        <v>7265.0281347900009</v>
      </c>
      <c r="Q82" s="147">
        <v>1871.80248553</v>
      </c>
      <c r="R82" s="147">
        <v>1871.80248553</v>
      </c>
      <c r="S82" s="152">
        <v>44</v>
      </c>
      <c r="T82" s="152">
        <v>41</v>
      </c>
      <c r="U82" s="152">
        <v>5</v>
      </c>
      <c r="V82" s="152">
        <v>5</v>
      </c>
      <c r="W82" s="145"/>
      <c r="X82" s="146"/>
      <c r="Y82" s="146"/>
      <c r="Z82" s="145"/>
      <c r="AA82" s="146"/>
      <c r="AB82" s="145"/>
      <c r="AC82" s="145"/>
      <c r="AD82" s="145"/>
      <c r="AE82" s="146"/>
      <c r="AF82" s="145"/>
      <c r="AG82" s="144"/>
    </row>
    <row r="83" spans="1:33" ht="19.5" customHeight="1">
      <c r="A83" s="171"/>
      <c r="B83" s="150">
        <v>2</v>
      </c>
      <c r="C83" s="150" t="s">
        <v>845</v>
      </c>
      <c r="D83" s="149">
        <v>66</v>
      </c>
      <c r="E83" s="147">
        <v>6424.1514279799994</v>
      </c>
      <c r="F83" s="145">
        <v>0</v>
      </c>
      <c r="G83" s="145">
        <v>0</v>
      </c>
      <c r="H83" s="147">
        <v>109.48851881000002</v>
      </c>
      <c r="I83" s="147">
        <v>109.48851881000002</v>
      </c>
      <c r="J83" s="147">
        <v>0</v>
      </c>
      <c r="K83" s="147">
        <v>0.124</v>
      </c>
      <c r="L83" s="147">
        <v>0</v>
      </c>
      <c r="M83" s="147">
        <v>32.531547699999997</v>
      </c>
      <c r="N83" s="147">
        <v>32.531547699999997</v>
      </c>
      <c r="O83" s="147">
        <v>6314.7869091699995</v>
      </c>
      <c r="P83" s="147">
        <v>6143.7744091700006</v>
      </c>
      <c r="Q83" s="147">
        <v>6.6182475199999988</v>
      </c>
      <c r="R83" s="147">
        <v>6.6182475199999988</v>
      </c>
      <c r="S83" s="152">
        <v>15</v>
      </c>
      <c r="T83" s="152">
        <v>14</v>
      </c>
      <c r="U83" s="152">
        <v>1</v>
      </c>
      <c r="V83" s="152">
        <v>1</v>
      </c>
      <c r="W83" s="145"/>
      <c r="X83" s="146"/>
      <c r="Y83" s="146"/>
      <c r="Z83" s="145"/>
      <c r="AA83" s="146"/>
      <c r="AB83" s="145"/>
      <c r="AC83" s="145"/>
      <c r="AD83" s="145"/>
      <c r="AE83" s="146"/>
      <c r="AF83" s="145"/>
      <c r="AG83" s="144"/>
    </row>
    <row r="84" spans="1:33" ht="19.5" customHeight="1">
      <c r="A84" s="171"/>
      <c r="B84" s="150">
        <v>3</v>
      </c>
      <c r="C84" s="150" t="s">
        <v>844</v>
      </c>
      <c r="D84" s="153">
        <v>67</v>
      </c>
      <c r="E84" s="147">
        <v>681.59331978</v>
      </c>
      <c r="F84" s="145">
        <v>0</v>
      </c>
      <c r="G84" s="145">
        <v>0</v>
      </c>
      <c r="H84" s="147">
        <v>170.76894924999999</v>
      </c>
      <c r="I84" s="147">
        <v>170.76894924999999</v>
      </c>
      <c r="J84" s="147">
        <v>0</v>
      </c>
      <c r="K84" s="147">
        <v>0</v>
      </c>
      <c r="L84" s="147">
        <v>0</v>
      </c>
      <c r="M84" s="147">
        <v>137.49996109</v>
      </c>
      <c r="N84" s="147">
        <v>137.49996109</v>
      </c>
      <c r="O84" s="147">
        <v>510.82437053000001</v>
      </c>
      <c r="P84" s="147">
        <v>510.82437052899996</v>
      </c>
      <c r="Q84" s="147">
        <v>160.00000009999999</v>
      </c>
      <c r="R84" s="147">
        <v>160.00000009999999</v>
      </c>
      <c r="S84" s="152">
        <v>4</v>
      </c>
      <c r="T84" s="152">
        <v>4</v>
      </c>
      <c r="U84" s="152">
        <v>1</v>
      </c>
      <c r="V84" s="152">
        <v>1</v>
      </c>
      <c r="W84" s="145"/>
      <c r="X84" s="146"/>
      <c r="Y84" s="146"/>
      <c r="Z84" s="145"/>
      <c r="AA84" s="146"/>
      <c r="AB84" s="145"/>
      <c r="AC84" s="145"/>
      <c r="AD84" s="145"/>
      <c r="AE84" s="146"/>
      <c r="AF84" s="145"/>
      <c r="AG84" s="144"/>
    </row>
    <row r="85" spans="1:33" ht="19.5" customHeight="1">
      <c r="A85" s="171"/>
      <c r="B85" s="150">
        <v>4</v>
      </c>
      <c r="C85" s="150" t="s">
        <v>843</v>
      </c>
      <c r="D85" s="149">
        <v>68</v>
      </c>
      <c r="E85" s="147">
        <v>147.92768547999998</v>
      </c>
      <c r="F85" s="145">
        <v>0</v>
      </c>
      <c r="G85" s="145">
        <v>0</v>
      </c>
      <c r="H85" s="147">
        <v>2.3943390299999998</v>
      </c>
      <c r="I85" s="147">
        <v>2.3943390299999998</v>
      </c>
      <c r="J85" s="147">
        <v>0</v>
      </c>
      <c r="K85" s="147">
        <v>0</v>
      </c>
      <c r="L85" s="147">
        <v>0</v>
      </c>
      <c r="M85" s="147">
        <v>234.69661340000002</v>
      </c>
      <c r="N85" s="147">
        <v>234.69661340000002</v>
      </c>
      <c r="O85" s="147">
        <v>145.53334644999998</v>
      </c>
      <c r="P85" s="147">
        <v>145.53334644999998</v>
      </c>
      <c r="Q85" s="147">
        <v>0</v>
      </c>
      <c r="R85" s="147">
        <v>0</v>
      </c>
      <c r="S85" s="152">
        <v>3</v>
      </c>
      <c r="T85" s="152">
        <v>3</v>
      </c>
      <c r="U85" s="152">
        <v>0</v>
      </c>
      <c r="V85" s="152">
        <v>0</v>
      </c>
      <c r="W85" s="145"/>
      <c r="X85" s="146"/>
      <c r="Y85" s="146"/>
      <c r="Z85" s="145"/>
      <c r="AA85" s="146"/>
      <c r="AB85" s="145"/>
      <c r="AC85" s="145"/>
      <c r="AD85" s="145"/>
      <c r="AE85" s="146"/>
      <c r="AF85" s="145"/>
      <c r="AG85" s="144"/>
    </row>
    <row r="86" spans="1:33" ht="19.5" customHeight="1">
      <c r="A86" s="171"/>
      <c r="B86" s="150">
        <v>5</v>
      </c>
      <c r="C86" s="150" t="s">
        <v>842</v>
      </c>
      <c r="D86" s="153">
        <v>69</v>
      </c>
      <c r="E86" s="147">
        <v>3122.5017032167993</v>
      </c>
      <c r="F86" s="145">
        <v>0</v>
      </c>
      <c r="G86" s="145">
        <v>0</v>
      </c>
      <c r="H86" s="147">
        <v>0</v>
      </c>
      <c r="I86" s="147">
        <v>0</v>
      </c>
      <c r="J86" s="147">
        <v>0</v>
      </c>
      <c r="K86" s="147">
        <v>1.3197192031999827</v>
      </c>
      <c r="L86" s="147">
        <v>0</v>
      </c>
      <c r="M86" s="147">
        <v>0</v>
      </c>
      <c r="N86" s="147">
        <v>0</v>
      </c>
      <c r="O86" s="147">
        <v>3123.8214224199992</v>
      </c>
      <c r="P86" s="147">
        <v>1303.7530334099999</v>
      </c>
      <c r="Q86" s="147">
        <v>0</v>
      </c>
      <c r="R86" s="147">
        <v>0</v>
      </c>
      <c r="S86" s="152">
        <v>11</v>
      </c>
      <c r="T86" s="152">
        <v>9</v>
      </c>
      <c r="U86" s="152">
        <v>0</v>
      </c>
      <c r="V86" s="152">
        <v>0</v>
      </c>
      <c r="W86" s="145"/>
      <c r="X86" s="146"/>
      <c r="Y86" s="146"/>
      <c r="Z86" s="145"/>
      <c r="AA86" s="146"/>
      <c r="AB86" s="145"/>
      <c r="AC86" s="145"/>
      <c r="AD86" s="145"/>
      <c r="AE86" s="146"/>
      <c r="AF86" s="145"/>
      <c r="AG86" s="144"/>
    </row>
    <row r="87" spans="1:33" ht="19.5" customHeight="1">
      <c r="A87" s="171"/>
      <c r="B87" s="150">
        <v>6</v>
      </c>
      <c r="C87" s="150" t="s">
        <v>841</v>
      </c>
      <c r="D87" s="149">
        <v>70</v>
      </c>
      <c r="E87" s="147">
        <v>4367.5988367558075</v>
      </c>
      <c r="F87" s="145">
        <v>0</v>
      </c>
      <c r="G87" s="145">
        <v>0</v>
      </c>
      <c r="H87" s="145">
        <v>0</v>
      </c>
      <c r="I87" s="145">
        <v>0</v>
      </c>
      <c r="J87" s="148">
        <v>0</v>
      </c>
      <c r="K87" s="148">
        <v>0.31769494046036606</v>
      </c>
      <c r="L87" s="148">
        <v>0</v>
      </c>
      <c r="M87" s="148">
        <v>69.148235201573968</v>
      </c>
      <c r="N87" s="148">
        <v>148.93865693006245</v>
      </c>
      <c r="O87" s="147">
        <v>4288.1261099677804</v>
      </c>
      <c r="P87" s="145"/>
      <c r="Q87" s="145"/>
      <c r="R87" s="145"/>
      <c r="S87" s="162"/>
      <c r="T87" s="162"/>
      <c r="U87" s="162"/>
      <c r="V87" s="162"/>
      <c r="W87" s="145"/>
      <c r="X87" s="146"/>
      <c r="Y87" s="146"/>
      <c r="Z87" s="145"/>
      <c r="AA87" s="146"/>
      <c r="AB87" s="145"/>
      <c r="AC87" s="145"/>
      <c r="AD87" s="145"/>
      <c r="AE87" s="146"/>
      <c r="AF87" s="145"/>
      <c r="AG87" s="144"/>
    </row>
    <row r="88" spans="1:33" s="164" customFormat="1" ht="71.25" customHeight="1">
      <c r="A88" s="171" t="s">
        <v>4</v>
      </c>
      <c r="B88" s="166"/>
      <c r="C88" s="169" t="s">
        <v>887</v>
      </c>
      <c r="D88" s="153">
        <v>71</v>
      </c>
      <c r="E88" s="225">
        <v>18181.794657419996</v>
      </c>
      <c r="F88" s="159">
        <v>1025</v>
      </c>
      <c r="G88" s="159">
        <v>1025</v>
      </c>
      <c r="H88" s="159">
        <v>3116.0200027600004</v>
      </c>
      <c r="I88" s="159">
        <v>3116.0200027600004</v>
      </c>
      <c r="J88" s="145">
        <v>0</v>
      </c>
      <c r="K88" s="159">
        <v>0</v>
      </c>
      <c r="L88" s="159">
        <v>0</v>
      </c>
      <c r="M88" s="159">
        <v>2545.2868005799996</v>
      </c>
      <c r="N88" s="159">
        <v>2545.2868005799996</v>
      </c>
      <c r="O88" s="159">
        <v>16090.774654659997</v>
      </c>
      <c r="P88" s="159">
        <v>16090.774654657998</v>
      </c>
      <c r="Q88" s="159">
        <v>2695.3826050400003</v>
      </c>
      <c r="R88" s="159">
        <v>2695.3826050400003</v>
      </c>
      <c r="S88" s="158">
        <v>113</v>
      </c>
      <c r="T88" s="158">
        <v>113</v>
      </c>
      <c r="U88" s="158">
        <v>8</v>
      </c>
      <c r="V88" s="158">
        <v>8</v>
      </c>
      <c r="W88" s="157">
        <v>53.67839831401475</v>
      </c>
      <c r="X88" s="157">
        <v>0</v>
      </c>
      <c r="Y88" s="157">
        <v>20.953846153846154</v>
      </c>
      <c r="Z88" s="157">
        <v>0</v>
      </c>
      <c r="AA88" s="157">
        <v>21.184390243902438</v>
      </c>
      <c r="AB88" s="157">
        <v>0</v>
      </c>
      <c r="AC88" s="157">
        <v>49.300374310920787</v>
      </c>
      <c r="AD88" s="157">
        <v>0</v>
      </c>
      <c r="AE88" s="157">
        <v>17.560904732807476</v>
      </c>
      <c r="AF88" s="157">
        <v>0</v>
      </c>
      <c r="AG88" s="144"/>
    </row>
    <row r="89" spans="1:33" ht="17.25" customHeight="1">
      <c r="A89" s="171"/>
      <c r="B89" s="150">
        <v>1</v>
      </c>
      <c r="C89" s="150" t="s">
        <v>852</v>
      </c>
      <c r="D89" s="149">
        <v>72</v>
      </c>
      <c r="E89" s="147">
        <v>15118.813580999999</v>
      </c>
      <c r="F89" s="147">
        <v>1025</v>
      </c>
      <c r="G89" s="147">
        <v>1025</v>
      </c>
      <c r="H89" s="147">
        <v>3090.8047061600005</v>
      </c>
      <c r="I89" s="147">
        <v>3090.8047061600005</v>
      </c>
      <c r="J89" s="145">
        <v>0</v>
      </c>
      <c r="K89" s="147">
        <v>0</v>
      </c>
      <c r="L89" s="147">
        <v>0</v>
      </c>
      <c r="M89" s="147">
        <v>596.03680057999986</v>
      </c>
      <c r="N89" s="147">
        <v>575.16666678999979</v>
      </c>
      <c r="O89" s="147">
        <v>13073.879008629998</v>
      </c>
      <c r="P89" s="147">
        <v>13073.879008627999</v>
      </c>
      <c r="Q89" s="147">
        <v>2695.3826050400003</v>
      </c>
      <c r="R89" s="147">
        <v>2695.3826050400003</v>
      </c>
      <c r="S89" s="152">
        <v>105</v>
      </c>
      <c r="T89" s="152">
        <v>105</v>
      </c>
      <c r="U89" s="152">
        <v>8</v>
      </c>
      <c r="V89" s="152">
        <v>8</v>
      </c>
      <c r="W89" s="145"/>
      <c r="X89" s="146"/>
      <c r="Y89" s="146"/>
      <c r="Z89" s="145"/>
      <c r="AA89" s="146"/>
      <c r="AB89" s="145"/>
      <c r="AC89" s="145"/>
      <c r="AD89" s="145"/>
      <c r="AE89" s="146"/>
      <c r="AF89" s="145"/>
      <c r="AG89" s="144"/>
    </row>
    <row r="90" spans="1:33" ht="17.25" customHeight="1">
      <c r="A90" s="171"/>
      <c r="B90" s="150" t="s">
        <v>851</v>
      </c>
      <c r="C90" s="156" t="s">
        <v>850</v>
      </c>
      <c r="D90" s="153">
        <v>73</v>
      </c>
      <c r="E90" s="147">
        <v>1409.2322224299996</v>
      </c>
      <c r="F90" s="147">
        <v>30</v>
      </c>
      <c r="G90" s="147">
        <v>30</v>
      </c>
      <c r="H90" s="147">
        <v>546.38888887999997</v>
      </c>
      <c r="I90" s="147">
        <v>546.38888887999997</v>
      </c>
      <c r="J90" s="145">
        <v>0</v>
      </c>
      <c r="K90" s="147">
        <v>0</v>
      </c>
      <c r="L90" s="147">
        <v>0</v>
      </c>
      <c r="M90" s="147">
        <v>500</v>
      </c>
      <c r="N90" s="147">
        <v>500</v>
      </c>
      <c r="O90" s="147">
        <v>892.84333354999967</v>
      </c>
      <c r="P90" s="147">
        <v>892.84333354999967</v>
      </c>
      <c r="Q90" s="147">
        <v>83.333333599999989</v>
      </c>
      <c r="R90" s="147">
        <v>83.333333599999989</v>
      </c>
      <c r="S90" s="152">
        <v>4</v>
      </c>
      <c r="T90" s="152">
        <v>4</v>
      </c>
      <c r="U90" s="152">
        <v>1</v>
      </c>
      <c r="V90" s="152">
        <v>1</v>
      </c>
      <c r="W90" s="145"/>
      <c r="X90" s="146"/>
      <c r="Y90" s="146"/>
      <c r="Z90" s="145"/>
      <c r="AA90" s="146"/>
      <c r="AB90" s="145"/>
      <c r="AC90" s="145"/>
      <c r="AD90" s="145"/>
      <c r="AE90" s="146"/>
      <c r="AF90" s="145"/>
      <c r="AG90" s="144"/>
    </row>
    <row r="91" spans="1:33" ht="17.25" customHeight="1">
      <c r="A91" s="171"/>
      <c r="B91" s="150" t="s">
        <v>849</v>
      </c>
      <c r="C91" s="156" t="s">
        <v>848</v>
      </c>
      <c r="D91" s="149">
        <v>74</v>
      </c>
      <c r="E91" s="147">
        <v>8402.3660743499986</v>
      </c>
      <c r="F91" s="147">
        <v>995</v>
      </c>
      <c r="G91" s="147">
        <v>995</v>
      </c>
      <c r="H91" s="147">
        <v>2524.5101584500003</v>
      </c>
      <c r="I91" s="147">
        <v>2524.5101584500003</v>
      </c>
      <c r="J91" s="145">
        <v>0</v>
      </c>
      <c r="K91" s="147">
        <v>0</v>
      </c>
      <c r="L91" s="147">
        <v>0</v>
      </c>
      <c r="M91" s="147">
        <v>96.036800579999806</v>
      </c>
      <c r="N91" s="147">
        <v>75.166666789999809</v>
      </c>
      <c r="O91" s="147">
        <v>6893.726049689998</v>
      </c>
      <c r="P91" s="147">
        <v>6893.7260496889994</v>
      </c>
      <c r="Q91" s="147">
        <v>301.20779320999998</v>
      </c>
      <c r="R91" s="147">
        <v>301.20779320999998</v>
      </c>
      <c r="S91" s="152">
        <v>87</v>
      </c>
      <c r="T91" s="152">
        <v>87</v>
      </c>
      <c r="U91" s="152">
        <v>5</v>
      </c>
      <c r="V91" s="152">
        <v>5</v>
      </c>
      <c r="W91" s="145"/>
      <c r="X91" s="146"/>
      <c r="Y91" s="146"/>
      <c r="Z91" s="145"/>
      <c r="AA91" s="146"/>
      <c r="AB91" s="145"/>
      <c r="AC91" s="145"/>
      <c r="AD91" s="145"/>
      <c r="AE91" s="146"/>
      <c r="AF91" s="145"/>
      <c r="AG91" s="144"/>
    </row>
    <row r="92" spans="1:33" ht="17.25" customHeight="1">
      <c r="A92" s="171"/>
      <c r="B92" s="150" t="s">
        <v>847</v>
      </c>
      <c r="C92" s="156" t="s">
        <v>846</v>
      </c>
      <c r="D92" s="153">
        <v>75</v>
      </c>
      <c r="E92" s="147">
        <v>5307.2152842200003</v>
      </c>
      <c r="F92" s="147">
        <v>0</v>
      </c>
      <c r="G92" s="147">
        <v>0</v>
      </c>
      <c r="H92" s="147">
        <v>19.905658829999993</v>
      </c>
      <c r="I92" s="147">
        <v>19.905658829999993</v>
      </c>
      <c r="J92" s="145">
        <v>0</v>
      </c>
      <c r="K92" s="147">
        <v>0</v>
      </c>
      <c r="L92" s="147">
        <v>0</v>
      </c>
      <c r="M92" s="147">
        <v>0</v>
      </c>
      <c r="N92" s="147">
        <v>0</v>
      </c>
      <c r="O92" s="147">
        <v>5287.3096253900003</v>
      </c>
      <c r="P92" s="147">
        <v>5287.3096253890008</v>
      </c>
      <c r="Q92" s="147">
        <v>2310.8414782300001</v>
      </c>
      <c r="R92" s="147">
        <v>2310.8414782300001</v>
      </c>
      <c r="S92" s="152">
        <v>14</v>
      </c>
      <c r="T92" s="152">
        <v>14</v>
      </c>
      <c r="U92" s="152">
        <v>2</v>
      </c>
      <c r="V92" s="152">
        <v>2</v>
      </c>
      <c r="W92" s="145"/>
      <c r="X92" s="146"/>
      <c r="Y92" s="146"/>
      <c r="Z92" s="145"/>
      <c r="AA92" s="146"/>
      <c r="AB92" s="145"/>
      <c r="AC92" s="145"/>
      <c r="AD92" s="145"/>
      <c r="AE92" s="146"/>
      <c r="AF92" s="145"/>
      <c r="AG92" s="144"/>
    </row>
    <row r="93" spans="1:33" ht="17.25" customHeight="1">
      <c r="A93" s="171"/>
      <c r="B93" s="150">
        <v>2</v>
      </c>
      <c r="C93" s="150" t="s">
        <v>845</v>
      </c>
      <c r="D93" s="149">
        <v>76</v>
      </c>
      <c r="E93" s="147">
        <v>2103.99151145</v>
      </c>
      <c r="F93" s="145">
        <v>0</v>
      </c>
      <c r="G93" s="145">
        <v>0</v>
      </c>
      <c r="H93" s="147">
        <v>17.497398100000002</v>
      </c>
      <c r="I93" s="147">
        <v>17.497398100000002</v>
      </c>
      <c r="J93" s="147">
        <v>0</v>
      </c>
      <c r="K93" s="147">
        <v>0</v>
      </c>
      <c r="L93" s="147">
        <v>0</v>
      </c>
      <c r="M93" s="147">
        <v>0</v>
      </c>
      <c r="N93" s="147">
        <v>1970.12013379</v>
      </c>
      <c r="O93" s="147">
        <v>116.37397955999995</v>
      </c>
      <c r="P93" s="147">
        <v>116.37397956</v>
      </c>
      <c r="Q93" s="147">
        <v>0</v>
      </c>
      <c r="R93" s="147">
        <v>0</v>
      </c>
      <c r="S93" s="152">
        <v>1</v>
      </c>
      <c r="T93" s="152">
        <v>1</v>
      </c>
      <c r="U93" s="152">
        <v>0</v>
      </c>
      <c r="V93" s="152">
        <v>0</v>
      </c>
      <c r="W93" s="145"/>
      <c r="X93" s="146"/>
      <c r="Y93" s="146"/>
      <c r="Z93" s="145"/>
      <c r="AA93" s="146"/>
      <c r="AB93" s="145"/>
      <c r="AC93" s="145"/>
      <c r="AD93" s="145"/>
      <c r="AE93" s="146"/>
      <c r="AF93" s="145"/>
      <c r="AG93" s="144"/>
    </row>
    <row r="94" spans="1:33" ht="17.25" customHeight="1">
      <c r="A94" s="171"/>
      <c r="B94" s="150">
        <v>3</v>
      </c>
      <c r="C94" s="150" t="s">
        <v>844</v>
      </c>
      <c r="D94" s="153">
        <v>77</v>
      </c>
      <c r="E94" s="147">
        <v>27.237043519999997</v>
      </c>
      <c r="F94" s="145">
        <v>0</v>
      </c>
      <c r="G94" s="145">
        <v>0</v>
      </c>
      <c r="H94" s="147">
        <v>7.7178985000000004</v>
      </c>
      <c r="I94" s="147">
        <v>7.7178985000000004</v>
      </c>
      <c r="J94" s="147">
        <v>0</v>
      </c>
      <c r="K94" s="147">
        <v>0</v>
      </c>
      <c r="L94" s="147">
        <v>0</v>
      </c>
      <c r="M94" s="147">
        <v>1949.25</v>
      </c>
      <c r="N94" s="147">
        <v>0</v>
      </c>
      <c r="O94" s="147">
        <v>1968.76914502</v>
      </c>
      <c r="P94" s="147">
        <v>1968.76914502</v>
      </c>
      <c r="Q94" s="147">
        <v>0</v>
      </c>
      <c r="R94" s="147">
        <v>0</v>
      </c>
      <c r="S94" s="152">
        <v>3</v>
      </c>
      <c r="T94" s="152">
        <v>3</v>
      </c>
      <c r="U94" s="152">
        <v>0</v>
      </c>
      <c r="V94" s="152">
        <v>0</v>
      </c>
      <c r="W94" s="145"/>
      <c r="X94" s="146"/>
      <c r="Y94" s="146"/>
      <c r="Z94" s="145"/>
      <c r="AA94" s="146"/>
      <c r="AB94" s="145"/>
      <c r="AC94" s="145"/>
      <c r="AD94" s="145"/>
      <c r="AE94" s="146"/>
      <c r="AF94" s="145"/>
      <c r="AG94" s="144"/>
    </row>
    <row r="95" spans="1:33" ht="17.25" customHeight="1">
      <c r="A95" s="171"/>
      <c r="B95" s="150">
        <v>4</v>
      </c>
      <c r="C95" s="150" t="s">
        <v>843</v>
      </c>
      <c r="D95" s="149">
        <v>78</v>
      </c>
      <c r="E95" s="147">
        <v>0</v>
      </c>
      <c r="F95" s="145">
        <v>0</v>
      </c>
      <c r="G95" s="145">
        <v>0</v>
      </c>
      <c r="H95" s="147">
        <v>0</v>
      </c>
      <c r="I95" s="147">
        <v>0</v>
      </c>
      <c r="J95" s="147">
        <v>0</v>
      </c>
      <c r="K95" s="147">
        <v>0</v>
      </c>
      <c r="L95" s="147">
        <v>0</v>
      </c>
      <c r="M95" s="147">
        <v>0</v>
      </c>
      <c r="N95" s="147">
        <v>0</v>
      </c>
      <c r="O95" s="147">
        <v>0</v>
      </c>
      <c r="P95" s="147">
        <v>0</v>
      </c>
      <c r="Q95" s="147">
        <v>0</v>
      </c>
      <c r="R95" s="147">
        <v>0</v>
      </c>
      <c r="S95" s="152">
        <v>0</v>
      </c>
      <c r="T95" s="152">
        <v>0</v>
      </c>
      <c r="U95" s="152">
        <v>0</v>
      </c>
      <c r="V95" s="152">
        <v>0</v>
      </c>
      <c r="W95" s="145"/>
      <c r="X95" s="146"/>
      <c r="Y95" s="146"/>
      <c r="Z95" s="145"/>
      <c r="AA95" s="146"/>
      <c r="AB95" s="145"/>
      <c r="AC95" s="145"/>
      <c r="AD95" s="145"/>
      <c r="AE95" s="146"/>
      <c r="AF95" s="145"/>
      <c r="AG95" s="144"/>
    </row>
    <row r="96" spans="1:33" ht="17.25" customHeight="1">
      <c r="A96" s="171"/>
      <c r="B96" s="150">
        <v>5</v>
      </c>
      <c r="C96" s="150" t="s">
        <v>842</v>
      </c>
      <c r="D96" s="153">
        <v>79</v>
      </c>
      <c r="E96" s="147">
        <v>931.7525214499999</v>
      </c>
      <c r="F96" s="145">
        <v>0</v>
      </c>
      <c r="G96" s="145">
        <v>0</v>
      </c>
      <c r="H96" s="147">
        <v>0</v>
      </c>
      <c r="I96" s="147">
        <v>0</v>
      </c>
      <c r="J96" s="147">
        <v>0</v>
      </c>
      <c r="K96" s="147">
        <v>0</v>
      </c>
      <c r="L96" s="147">
        <v>0</v>
      </c>
      <c r="M96" s="147">
        <v>0</v>
      </c>
      <c r="N96" s="147">
        <v>0</v>
      </c>
      <c r="O96" s="147">
        <v>931.7525214499999</v>
      </c>
      <c r="P96" s="147">
        <v>931.7525214499999</v>
      </c>
      <c r="Q96" s="147">
        <v>0</v>
      </c>
      <c r="R96" s="147">
        <v>0</v>
      </c>
      <c r="S96" s="152">
        <v>4</v>
      </c>
      <c r="T96" s="152">
        <v>4</v>
      </c>
      <c r="U96" s="152">
        <v>0</v>
      </c>
      <c r="V96" s="152">
        <v>0</v>
      </c>
      <c r="W96" s="145"/>
      <c r="X96" s="146"/>
      <c r="Y96" s="146"/>
      <c r="Z96" s="145"/>
      <c r="AA96" s="146"/>
      <c r="AB96" s="145"/>
      <c r="AC96" s="145"/>
      <c r="AD96" s="145"/>
      <c r="AE96" s="146"/>
      <c r="AF96" s="145"/>
      <c r="AG96" s="144"/>
    </row>
    <row r="97" spans="1:33" ht="17.25" customHeight="1">
      <c r="A97" s="171"/>
      <c r="B97" s="150">
        <v>6</v>
      </c>
      <c r="C97" s="150" t="s">
        <v>841</v>
      </c>
      <c r="D97" s="149">
        <v>80</v>
      </c>
      <c r="E97" s="147">
        <v>1036.2292957305997</v>
      </c>
      <c r="F97" s="145">
        <v>0</v>
      </c>
      <c r="G97" s="145">
        <v>0</v>
      </c>
      <c r="H97" s="145">
        <v>0</v>
      </c>
      <c r="I97" s="145">
        <v>0</v>
      </c>
      <c r="J97" s="148">
        <v>0</v>
      </c>
      <c r="K97" s="148">
        <v>0</v>
      </c>
      <c r="L97" s="148">
        <v>0</v>
      </c>
      <c r="M97" s="148">
        <v>300.2393544204001</v>
      </c>
      <c r="N97" s="148">
        <v>43.003717059149594</v>
      </c>
      <c r="O97" s="147">
        <v>1293.4649330918503</v>
      </c>
      <c r="P97" s="145"/>
      <c r="Q97" s="145"/>
      <c r="R97" s="145"/>
      <c r="S97" s="162"/>
      <c r="T97" s="162"/>
      <c r="U97" s="162"/>
      <c r="V97" s="162"/>
      <c r="W97" s="145"/>
      <c r="X97" s="146"/>
      <c r="Y97" s="146"/>
      <c r="Z97" s="145"/>
      <c r="AA97" s="146"/>
      <c r="AB97" s="145"/>
      <c r="AC97" s="145"/>
      <c r="AD97" s="145"/>
      <c r="AE97" s="146"/>
      <c r="AF97" s="145"/>
      <c r="AG97" s="144"/>
    </row>
    <row r="98" spans="1:33" s="164" customFormat="1" ht="28.5" customHeight="1">
      <c r="A98" s="171" t="s">
        <v>5</v>
      </c>
      <c r="B98" s="166"/>
      <c r="C98" s="165" t="s">
        <v>886</v>
      </c>
      <c r="D98" s="153">
        <v>81</v>
      </c>
      <c r="E98" s="225">
        <v>2252267.4142817855</v>
      </c>
      <c r="F98" s="159">
        <v>363046.76571007998</v>
      </c>
      <c r="G98" s="159">
        <v>328591.60971007997</v>
      </c>
      <c r="H98" s="159">
        <v>323931.65440488997</v>
      </c>
      <c r="I98" s="159">
        <v>311571.41641499993</v>
      </c>
      <c r="J98" s="145">
        <v>0</v>
      </c>
      <c r="K98" s="159">
        <v>152.42892332879691</v>
      </c>
      <c r="L98" s="159">
        <v>296.8837707230972</v>
      </c>
      <c r="M98" s="159">
        <v>108873.75273117004</v>
      </c>
      <c r="N98" s="159">
        <v>108625.34575915999</v>
      </c>
      <c r="O98" s="159">
        <v>2291482.2456389717</v>
      </c>
      <c r="P98" s="159">
        <v>2136640.8107913625</v>
      </c>
      <c r="Q98" s="159">
        <v>27837.499533059996</v>
      </c>
      <c r="R98" s="159">
        <v>27837.499533059996</v>
      </c>
      <c r="S98" s="158">
        <v>2805</v>
      </c>
      <c r="T98" s="158">
        <v>2783</v>
      </c>
      <c r="U98" s="158">
        <v>94</v>
      </c>
      <c r="V98" s="158">
        <v>94</v>
      </c>
      <c r="W98" s="157">
        <v>31.334902010969738</v>
      </c>
      <c r="X98" s="157">
        <v>11.933999999999989</v>
      </c>
      <c r="Y98" s="157">
        <v>17.176570575153249</v>
      </c>
      <c r="Z98" s="157">
        <v>13.009999999999989</v>
      </c>
      <c r="AA98" s="157">
        <v>17.098667853144999</v>
      </c>
      <c r="AB98" s="157">
        <v>13.007430862306935</v>
      </c>
      <c r="AC98" s="157">
        <v>27.775867274657404</v>
      </c>
      <c r="AD98" s="157">
        <v>21.397759791987085</v>
      </c>
      <c r="AE98" s="157">
        <v>15.996555293607054</v>
      </c>
      <c r="AF98" s="157">
        <v>9.2908437076755916</v>
      </c>
      <c r="AG98" s="144"/>
    </row>
    <row r="99" spans="1:33" ht="17.25" customHeight="1">
      <c r="A99" s="171"/>
      <c r="B99" s="150">
        <v>1</v>
      </c>
      <c r="C99" s="150" t="s">
        <v>852</v>
      </c>
      <c r="D99" s="149">
        <v>82</v>
      </c>
      <c r="E99" s="147">
        <v>1763307.8402339986</v>
      </c>
      <c r="F99" s="147">
        <v>363046.76571007998</v>
      </c>
      <c r="G99" s="147">
        <v>328591.60971007997</v>
      </c>
      <c r="H99" s="147">
        <v>298339.23260076996</v>
      </c>
      <c r="I99" s="147">
        <v>297820.60514958994</v>
      </c>
      <c r="J99" s="145">
        <v>0</v>
      </c>
      <c r="K99" s="147">
        <v>134.24670602999672</v>
      </c>
      <c r="L99" s="147">
        <v>147.89899999999636</v>
      </c>
      <c r="M99" s="147">
        <v>60178.386515200022</v>
      </c>
      <c r="N99" s="147">
        <v>66044.894902949993</v>
      </c>
      <c r="O99" s="147">
        <v>1822135.2126615886</v>
      </c>
      <c r="P99" s="147">
        <v>1710581.2371674178</v>
      </c>
      <c r="Q99" s="147">
        <v>24345.633782919998</v>
      </c>
      <c r="R99" s="147">
        <v>24345.633782919998</v>
      </c>
      <c r="S99" s="152">
        <v>2321</v>
      </c>
      <c r="T99" s="152">
        <v>2310</v>
      </c>
      <c r="U99" s="152">
        <v>83</v>
      </c>
      <c r="V99" s="152">
        <v>83</v>
      </c>
      <c r="W99" s="145"/>
      <c r="X99" s="146"/>
      <c r="Y99" s="146"/>
      <c r="Z99" s="145"/>
      <c r="AA99" s="146"/>
      <c r="AB99" s="145"/>
      <c r="AC99" s="145"/>
      <c r="AD99" s="145"/>
      <c r="AE99" s="146"/>
      <c r="AF99" s="145"/>
      <c r="AG99" s="144"/>
    </row>
    <row r="100" spans="1:33" ht="17.25" customHeight="1">
      <c r="A100" s="171"/>
      <c r="B100" s="150" t="s">
        <v>851</v>
      </c>
      <c r="C100" s="156" t="s">
        <v>850</v>
      </c>
      <c r="D100" s="153">
        <v>83</v>
      </c>
      <c r="E100" s="147">
        <v>230157.74018826341</v>
      </c>
      <c r="F100" s="147">
        <v>143730.12267741997</v>
      </c>
      <c r="G100" s="147">
        <v>109281.77067742001</v>
      </c>
      <c r="H100" s="147">
        <v>111383.96067532999</v>
      </c>
      <c r="I100" s="147">
        <v>111196.14067532998</v>
      </c>
      <c r="J100" s="145">
        <v>0</v>
      </c>
      <c r="K100" s="147">
        <v>0</v>
      </c>
      <c r="L100" s="147">
        <v>63.899000000000001</v>
      </c>
      <c r="M100" s="147">
        <v>32774.592835050003</v>
      </c>
      <c r="N100" s="147">
        <v>19287.982356100001</v>
      </c>
      <c r="O100" s="147">
        <v>275926.61366930336</v>
      </c>
      <c r="P100" s="147">
        <v>233343.27966930903</v>
      </c>
      <c r="Q100" s="147">
        <v>182</v>
      </c>
      <c r="R100" s="147">
        <v>182</v>
      </c>
      <c r="S100" s="152">
        <v>274</v>
      </c>
      <c r="T100" s="152">
        <v>269</v>
      </c>
      <c r="U100" s="152">
        <v>1</v>
      </c>
      <c r="V100" s="152">
        <v>1</v>
      </c>
      <c r="W100" s="145"/>
      <c r="X100" s="146"/>
      <c r="Y100" s="146"/>
      <c r="Z100" s="145"/>
      <c r="AA100" s="146"/>
      <c r="AB100" s="145"/>
      <c r="AC100" s="145"/>
      <c r="AD100" s="145"/>
      <c r="AE100" s="146"/>
      <c r="AF100" s="145"/>
      <c r="AG100" s="144"/>
    </row>
    <row r="101" spans="1:33" ht="17.25" customHeight="1">
      <c r="A101" s="171"/>
      <c r="B101" s="150" t="s">
        <v>849</v>
      </c>
      <c r="C101" s="156" t="s">
        <v>848</v>
      </c>
      <c r="D101" s="149">
        <v>84</v>
      </c>
      <c r="E101" s="147">
        <v>1418225.9277624954</v>
      </c>
      <c r="F101" s="147">
        <v>193094.99503265999</v>
      </c>
      <c r="G101" s="147">
        <v>193094.99503265999</v>
      </c>
      <c r="H101" s="147">
        <v>180334.76839362999</v>
      </c>
      <c r="I101" s="147">
        <v>180006.33794244999</v>
      </c>
      <c r="J101" s="145">
        <v>0</v>
      </c>
      <c r="K101" s="147">
        <v>134.24170602999672</v>
      </c>
      <c r="L101" s="147">
        <v>83.999999999996362</v>
      </c>
      <c r="M101" s="147">
        <v>25071.907524330018</v>
      </c>
      <c r="N101" s="147">
        <v>44955.052620019997</v>
      </c>
      <c r="O101" s="147">
        <v>1411153.2510118652</v>
      </c>
      <c r="P101" s="147">
        <v>1342191.7795176988</v>
      </c>
      <c r="Q101" s="147">
        <v>6099.0790298400007</v>
      </c>
      <c r="R101" s="147">
        <v>6099.0790298400007</v>
      </c>
      <c r="S101" s="152">
        <v>1608</v>
      </c>
      <c r="T101" s="152">
        <v>1604</v>
      </c>
      <c r="U101" s="152">
        <v>38</v>
      </c>
      <c r="V101" s="152">
        <v>38</v>
      </c>
      <c r="W101" s="145"/>
      <c r="X101" s="146"/>
      <c r="Y101" s="146"/>
      <c r="Z101" s="145"/>
      <c r="AA101" s="146"/>
      <c r="AB101" s="145"/>
      <c r="AC101" s="145"/>
      <c r="AD101" s="145"/>
      <c r="AE101" s="146"/>
      <c r="AF101" s="145"/>
      <c r="AG101" s="144"/>
    </row>
    <row r="102" spans="1:33" ht="17.25" customHeight="1">
      <c r="A102" s="171"/>
      <c r="B102" s="150" t="s">
        <v>847</v>
      </c>
      <c r="C102" s="156" t="s">
        <v>846</v>
      </c>
      <c r="D102" s="153">
        <v>85</v>
      </c>
      <c r="E102" s="147">
        <v>114924.17228324</v>
      </c>
      <c r="F102" s="147">
        <v>26221.648000000001</v>
      </c>
      <c r="G102" s="147">
        <v>26214.844000000001</v>
      </c>
      <c r="H102" s="147">
        <v>6620.5035318099999</v>
      </c>
      <c r="I102" s="147">
        <v>6618.1265318099995</v>
      </c>
      <c r="J102" s="145">
        <v>0</v>
      </c>
      <c r="K102" s="147">
        <v>5.0000000000000001E-3</v>
      </c>
      <c r="L102" s="147">
        <v>0</v>
      </c>
      <c r="M102" s="147">
        <v>2331.8861558200024</v>
      </c>
      <c r="N102" s="147">
        <v>1801.8599268300013</v>
      </c>
      <c r="O102" s="147">
        <v>135055.34798042002</v>
      </c>
      <c r="P102" s="147">
        <v>135046.17798040999</v>
      </c>
      <c r="Q102" s="147">
        <v>18064.55475308</v>
      </c>
      <c r="R102" s="147">
        <v>18064.55475308</v>
      </c>
      <c r="S102" s="152">
        <v>439</v>
      </c>
      <c r="T102" s="152">
        <v>437</v>
      </c>
      <c r="U102" s="152">
        <v>44</v>
      </c>
      <c r="V102" s="152">
        <v>44</v>
      </c>
      <c r="W102" s="145"/>
      <c r="X102" s="146"/>
      <c r="Y102" s="146"/>
      <c r="Z102" s="145"/>
      <c r="AA102" s="146"/>
      <c r="AB102" s="145"/>
      <c r="AC102" s="145"/>
      <c r="AD102" s="145"/>
      <c r="AE102" s="146"/>
      <c r="AF102" s="145"/>
      <c r="AG102" s="144"/>
    </row>
    <row r="103" spans="1:33" ht="17.25" customHeight="1">
      <c r="A103" s="171"/>
      <c r="B103" s="150">
        <v>2</v>
      </c>
      <c r="C103" s="150" t="s">
        <v>845</v>
      </c>
      <c r="D103" s="149">
        <v>86</v>
      </c>
      <c r="E103" s="147">
        <v>129631.29306780199</v>
      </c>
      <c r="F103" s="145">
        <v>0</v>
      </c>
      <c r="G103" s="145">
        <v>0</v>
      </c>
      <c r="H103" s="147">
        <v>10678.0713567</v>
      </c>
      <c r="I103" s="147">
        <v>3278.4021076700001</v>
      </c>
      <c r="J103" s="147">
        <v>0</v>
      </c>
      <c r="K103" s="147">
        <v>15.578260326800098</v>
      </c>
      <c r="L103" s="147">
        <v>1.3585356962958</v>
      </c>
      <c r="M103" s="147">
        <v>22698.120548370003</v>
      </c>
      <c r="N103" s="147">
        <v>15594.386662600002</v>
      </c>
      <c r="O103" s="147">
        <v>126071.17532150249</v>
      </c>
      <c r="P103" s="147">
        <v>104586.68142874898</v>
      </c>
      <c r="Q103" s="147">
        <v>46.538547210000004</v>
      </c>
      <c r="R103" s="147">
        <v>46.538547210000004</v>
      </c>
      <c r="S103" s="152">
        <v>123</v>
      </c>
      <c r="T103" s="152">
        <v>118</v>
      </c>
      <c r="U103" s="152">
        <v>3</v>
      </c>
      <c r="V103" s="152">
        <v>3</v>
      </c>
      <c r="W103" s="145"/>
      <c r="X103" s="146"/>
      <c r="Y103" s="146"/>
      <c r="Z103" s="145"/>
      <c r="AA103" s="146"/>
      <c r="AB103" s="145"/>
      <c r="AC103" s="145"/>
      <c r="AD103" s="145"/>
      <c r="AE103" s="146"/>
      <c r="AF103" s="145"/>
      <c r="AG103" s="144"/>
    </row>
    <row r="104" spans="1:33" ht="17.25" customHeight="1">
      <c r="A104" s="171"/>
      <c r="B104" s="150">
        <v>3</v>
      </c>
      <c r="C104" s="150" t="s">
        <v>844</v>
      </c>
      <c r="D104" s="153">
        <v>87</v>
      </c>
      <c r="E104" s="147">
        <v>82590.941423402444</v>
      </c>
      <c r="F104" s="145">
        <v>0</v>
      </c>
      <c r="G104" s="145">
        <v>0</v>
      </c>
      <c r="H104" s="147">
        <v>4463.7167018999999</v>
      </c>
      <c r="I104" s="147">
        <v>4463.7167018999999</v>
      </c>
      <c r="J104" s="147">
        <v>0</v>
      </c>
      <c r="K104" s="147">
        <v>1.5456354976000786</v>
      </c>
      <c r="L104" s="147">
        <v>0</v>
      </c>
      <c r="M104" s="147">
        <v>2767.9812970399998</v>
      </c>
      <c r="N104" s="147">
        <v>14479.529082269999</v>
      </c>
      <c r="O104" s="147">
        <v>66417.222571770035</v>
      </c>
      <c r="P104" s="147">
        <v>64285.585551337994</v>
      </c>
      <c r="Q104" s="147">
        <v>950.73271305999992</v>
      </c>
      <c r="R104" s="147">
        <v>950.73271305999992</v>
      </c>
      <c r="S104" s="152">
        <v>73</v>
      </c>
      <c r="T104" s="152">
        <v>72</v>
      </c>
      <c r="U104" s="152">
        <v>2</v>
      </c>
      <c r="V104" s="152">
        <v>2</v>
      </c>
      <c r="W104" s="145"/>
      <c r="X104" s="146"/>
      <c r="Y104" s="146"/>
      <c r="Z104" s="145"/>
      <c r="AA104" s="146"/>
      <c r="AB104" s="145"/>
      <c r="AC104" s="145"/>
      <c r="AD104" s="145"/>
      <c r="AE104" s="146"/>
      <c r="AF104" s="145"/>
      <c r="AG104" s="144"/>
    </row>
    <row r="105" spans="1:33" ht="17.25" customHeight="1">
      <c r="A105" s="171"/>
      <c r="B105" s="150">
        <v>4</v>
      </c>
      <c r="C105" s="150" t="s">
        <v>843</v>
      </c>
      <c r="D105" s="149">
        <v>88</v>
      </c>
      <c r="E105" s="147">
        <v>24470.042114050004</v>
      </c>
      <c r="F105" s="145">
        <v>0</v>
      </c>
      <c r="G105" s="145">
        <v>0</v>
      </c>
      <c r="H105" s="147">
        <v>2298.4703307899999</v>
      </c>
      <c r="I105" s="147">
        <v>2298.3742774299999</v>
      </c>
      <c r="J105" s="147">
        <v>0</v>
      </c>
      <c r="K105" s="147">
        <v>0</v>
      </c>
      <c r="L105" s="147">
        <v>4.7066794905958886E-12</v>
      </c>
      <c r="M105" s="147">
        <v>15600.967419660003</v>
      </c>
      <c r="N105" s="147">
        <v>11652.905475340003</v>
      </c>
      <c r="O105" s="147">
        <v>26119.633727579996</v>
      </c>
      <c r="P105" s="147">
        <v>26119.633727578999</v>
      </c>
      <c r="Q105" s="147">
        <v>0</v>
      </c>
      <c r="R105" s="147">
        <v>0</v>
      </c>
      <c r="S105" s="152">
        <v>51</v>
      </c>
      <c r="T105" s="152">
        <v>50</v>
      </c>
      <c r="U105" s="152">
        <v>0</v>
      </c>
      <c r="V105" s="152">
        <v>0</v>
      </c>
      <c r="W105" s="145"/>
      <c r="X105" s="146"/>
      <c r="Y105" s="146"/>
      <c r="Z105" s="145"/>
      <c r="AA105" s="146"/>
      <c r="AB105" s="145"/>
      <c r="AC105" s="145"/>
      <c r="AD105" s="145"/>
      <c r="AE105" s="146"/>
      <c r="AF105" s="145"/>
      <c r="AG105" s="144"/>
    </row>
    <row r="106" spans="1:33" ht="17.25" customHeight="1">
      <c r="A106" s="171"/>
      <c r="B106" s="150">
        <v>5</v>
      </c>
      <c r="C106" s="150" t="s">
        <v>842</v>
      </c>
      <c r="D106" s="153">
        <v>89</v>
      </c>
      <c r="E106" s="147">
        <v>252267.29744253273</v>
      </c>
      <c r="F106" s="145">
        <v>0</v>
      </c>
      <c r="G106" s="145">
        <v>0</v>
      </c>
      <c r="H106" s="147">
        <v>8152.1634147299983</v>
      </c>
      <c r="I106" s="147">
        <v>3710.3181784100002</v>
      </c>
      <c r="J106" s="147">
        <v>4.2320726200000003</v>
      </c>
      <c r="K106" s="147">
        <v>1.0583214744000435</v>
      </c>
      <c r="L106" s="147">
        <v>147.62623502680029</v>
      </c>
      <c r="M106" s="147">
        <v>7628.2969508999931</v>
      </c>
      <c r="N106" s="147">
        <v>853.62963599999318</v>
      </c>
      <c r="O106" s="147">
        <v>250739.00135653035</v>
      </c>
      <c r="P106" s="147">
        <v>231067.672916279</v>
      </c>
      <c r="Q106" s="147">
        <v>2494.59448987</v>
      </c>
      <c r="R106" s="147">
        <v>2494.59448987</v>
      </c>
      <c r="S106" s="152">
        <v>237</v>
      </c>
      <c r="T106" s="152">
        <v>233</v>
      </c>
      <c r="U106" s="152">
        <v>6</v>
      </c>
      <c r="V106" s="152">
        <v>6</v>
      </c>
      <c r="W106" s="145"/>
      <c r="X106" s="146"/>
      <c r="Y106" s="146"/>
      <c r="Z106" s="145"/>
      <c r="AA106" s="146"/>
      <c r="AB106" s="145"/>
      <c r="AC106" s="145"/>
      <c r="AD106" s="145"/>
      <c r="AE106" s="146"/>
      <c r="AF106" s="145"/>
      <c r="AG106" s="144"/>
    </row>
    <row r="107" spans="1:33" ht="17.25" customHeight="1">
      <c r="A107" s="171"/>
      <c r="B107" s="150">
        <v>6</v>
      </c>
      <c r="C107" s="150" t="s">
        <v>841</v>
      </c>
      <c r="D107" s="149">
        <v>90</v>
      </c>
      <c r="E107" s="147">
        <v>290176.95938936557</v>
      </c>
      <c r="F107" s="145">
        <v>0</v>
      </c>
      <c r="G107" s="145">
        <v>0</v>
      </c>
      <c r="H107" s="145">
        <v>0</v>
      </c>
      <c r="I107" s="145">
        <v>0</v>
      </c>
      <c r="J107" s="148">
        <v>4.2320726200000003</v>
      </c>
      <c r="K107" s="148">
        <v>1.3238385458000326</v>
      </c>
      <c r="L107" s="148">
        <v>16.373449036963333</v>
      </c>
      <c r="M107" s="148">
        <v>13395.910596572123</v>
      </c>
      <c r="N107" s="148">
        <v>18202.247324907632</v>
      </c>
      <c r="O107" s="147">
        <v>285351.34097791894</v>
      </c>
      <c r="P107" s="145"/>
      <c r="Q107" s="145"/>
      <c r="R107" s="145"/>
      <c r="S107" s="162"/>
      <c r="T107" s="162"/>
      <c r="U107" s="162"/>
      <c r="V107" s="162"/>
      <c r="W107" s="145"/>
      <c r="X107" s="146"/>
      <c r="Y107" s="146"/>
      <c r="Z107" s="145"/>
      <c r="AA107" s="146"/>
      <c r="AB107" s="145"/>
      <c r="AC107" s="145"/>
      <c r="AD107" s="145"/>
      <c r="AE107" s="146"/>
      <c r="AF107" s="145"/>
      <c r="AG107" s="144"/>
    </row>
    <row r="108" spans="1:33" s="164" customFormat="1" ht="52.5" customHeight="1">
      <c r="A108" s="171" t="s">
        <v>6</v>
      </c>
      <c r="B108" s="166"/>
      <c r="C108" s="169" t="s">
        <v>885</v>
      </c>
      <c r="D108" s="153">
        <v>91</v>
      </c>
      <c r="E108" s="225">
        <v>6150696.57619086</v>
      </c>
      <c r="F108" s="159">
        <v>1769704.7894037769</v>
      </c>
      <c r="G108" s="159">
        <v>1666787.7852836901</v>
      </c>
      <c r="H108" s="159">
        <v>1461653.7513517602</v>
      </c>
      <c r="I108" s="159">
        <v>1418575.638803419</v>
      </c>
      <c r="J108" s="145">
        <v>0</v>
      </c>
      <c r="K108" s="159">
        <v>648.85021584189235</v>
      </c>
      <c r="L108" s="159">
        <v>1113.8200179216878</v>
      </c>
      <c r="M108" s="159">
        <v>204839.74278748193</v>
      </c>
      <c r="N108" s="159">
        <v>199304.82522803196</v>
      </c>
      <c r="O108" s="159">
        <v>6463710.9111647084</v>
      </c>
      <c r="P108" s="159">
        <v>6048104.3636269104</v>
      </c>
      <c r="Q108" s="159">
        <v>257164.54694313247</v>
      </c>
      <c r="R108" s="159">
        <v>209750.57021917996</v>
      </c>
      <c r="S108" s="158">
        <v>49585</v>
      </c>
      <c r="T108" s="158">
        <v>49473</v>
      </c>
      <c r="U108" s="158">
        <v>748</v>
      </c>
      <c r="V108" s="158">
        <v>710</v>
      </c>
      <c r="W108" s="157">
        <v>36.904255413020053</v>
      </c>
      <c r="X108" s="157">
        <v>7.253022206841873</v>
      </c>
      <c r="Y108" s="157">
        <v>16.704262964079547</v>
      </c>
      <c r="Z108" s="157">
        <v>9.3840636806105859</v>
      </c>
      <c r="AA108" s="157">
        <v>16.394432345576661</v>
      </c>
      <c r="AB108" s="157">
        <v>8.5046420933575035</v>
      </c>
      <c r="AC108" s="157">
        <v>31.264642201363099</v>
      </c>
      <c r="AD108" s="157">
        <v>16.988998728889516</v>
      </c>
      <c r="AE108" s="157">
        <v>17.159066374558353</v>
      </c>
      <c r="AF108" s="157">
        <v>9.8522787855046161</v>
      </c>
      <c r="AG108" s="144"/>
    </row>
    <row r="109" spans="1:33" ht="17.25" customHeight="1">
      <c r="A109" s="171"/>
      <c r="B109" s="150">
        <v>1</v>
      </c>
      <c r="C109" s="150" t="s">
        <v>852</v>
      </c>
      <c r="D109" s="149">
        <v>92</v>
      </c>
      <c r="E109" s="147">
        <v>5757551.9519360503</v>
      </c>
      <c r="F109" s="147">
        <v>1769704.7894037769</v>
      </c>
      <c r="G109" s="147">
        <v>1666787.7852836901</v>
      </c>
      <c r="H109" s="147">
        <v>1423426.36340406</v>
      </c>
      <c r="I109" s="147">
        <v>1384091.6843888292</v>
      </c>
      <c r="J109" s="145">
        <v>0</v>
      </c>
      <c r="K109" s="147">
        <v>602.30661672749352</v>
      </c>
      <c r="L109" s="147">
        <v>1086.1130898698891</v>
      </c>
      <c r="M109" s="147">
        <v>178582.02496704037</v>
      </c>
      <c r="N109" s="147">
        <v>175044.30379582033</v>
      </c>
      <c r="O109" s="147">
        <v>6106884.2926338436</v>
      </c>
      <c r="P109" s="147">
        <v>5717630.5954609858</v>
      </c>
      <c r="Q109" s="147">
        <v>251244.44898949249</v>
      </c>
      <c r="R109" s="147">
        <v>203830.47226553998</v>
      </c>
      <c r="S109" s="152">
        <v>47177</v>
      </c>
      <c r="T109" s="152">
        <v>47075</v>
      </c>
      <c r="U109" s="152">
        <v>714</v>
      </c>
      <c r="V109" s="152">
        <v>676</v>
      </c>
      <c r="W109" s="145"/>
      <c r="X109" s="146"/>
      <c r="Y109" s="146"/>
      <c r="Z109" s="145"/>
      <c r="AA109" s="146"/>
      <c r="AB109" s="145"/>
      <c r="AC109" s="145"/>
      <c r="AD109" s="145"/>
      <c r="AE109" s="146"/>
      <c r="AF109" s="145"/>
      <c r="AG109" s="144"/>
    </row>
    <row r="110" spans="1:33" ht="17.25" customHeight="1">
      <c r="A110" s="171"/>
      <c r="B110" s="150" t="s">
        <v>851</v>
      </c>
      <c r="C110" s="156" t="s">
        <v>850</v>
      </c>
      <c r="D110" s="153">
        <v>93</v>
      </c>
      <c r="E110" s="147">
        <v>931201.65138243837</v>
      </c>
      <c r="F110" s="147">
        <v>799758.09243945684</v>
      </c>
      <c r="G110" s="147">
        <v>710575.83500546997</v>
      </c>
      <c r="H110" s="147">
        <v>518189.40582232131</v>
      </c>
      <c r="I110" s="147">
        <v>491091.25018020993</v>
      </c>
      <c r="J110" s="145">
        <v>0</v>
      </c>
      <c r="K110" s="147">
        <v>276.75132426010111</v>
      </c>
      <c r="L110" s="147">
        <v>845.06087615589763</v>
      </c>
      <c r="M110" s="147">
        <v>31230.94326710001</v>
      </c>
      <c r="N110" s="147">
        <v>97593.009031810274</v>
      </c>
      <c r="O110" s="147">
        <v>1145839.9626829678</v>
      </c>
      <c r="P110" s="147">
        <v>948286.30802387896</v>
      </c>
      <c r="Q110" s="147">
        <v>58333.974668262505</v>
      </c>
      <c r="R110" s="147">
        <v>10919.997944309998</v>
      </c>
      <c r="S110" s="152">
        <v>4872</v>
      </c>
      <c r="T110" s="152">
        <v>4795</v>
      </c>
      <c r="U110" s="152">
        <v>72</v>
      </c>
      <c r="V110" s="152">
        <v>34</v>
      </c>
      <c r="W110" s="145"/>
      <c r="X110" s="146"/>
      <c r="Y110" s="146"/>
      <c r="Z110" s="145"/>
      <c r="AA110" s="146"/>
      <c r="AB110" s="145"/>
      <c r="AC110" s="145"/>
      <c r="AD110" s="145"/>
      <c r="AE110" s="146"/>
      <c r="AF110" s="145"/>
      <c r="AG110" s="144"/>
    </row>
    <row r="111" spans="1:33" ht="17.25" customHeight="1">
      <c r="A111" s="171"/>
      <c r="B111" s="150" t="s">
        <v>849</v>
      </c>
      <c r="C111" s="156" t="s">
        <v>848</v>
      </c>
      <c r="D111" s="149">
        <v>94</v>
      </c>
      <c r="E111" s="147">
        <v>4060603.420220302</v>
      </c>
      <c r="F111" s="147">
        <v>854903.59320042003</v>
      </c>
      <c r="G111" s="147">
        <v>841220.9452004201</v>
      </c>
      <c r="H111" s="147">
        <v>859858.47079694865</v>
      </c>
      <c r="I111" s="147">
        <v>847670.57242382911</v>
      </c>
      <c r="J111" s="145">
        <v>0</v>
      </c>
      <c r="K111" s="147">
        <v>292.99536846739323</v>
      </c>
      <c r="L111" s="147">
        <v>220.6011537139924</v>
      </c>
      <c r="M111" s="147">
        <v>128705.75180843036</v>
      </c>
      <c r="N111" s="147">
        <v>60300.339806740187</v>
      </c>
      <c r="O111" s="147">
        <v>4124126.3488402157</v>
      </c>
      <c r="P111" s="147">
        <v>3949112.8056514473</v>
      </c>
      <c r="Q111" s="147">
        <v>138334.30720499001</v>
      </c>
      <c r="R111" s="147">
        <v>138334.30720499001</v>
      </c>
      <c r="S111" s="152">
        <v>38803</v>
      </c>
      <c r="T111" s="152">
        <v>38783</v>
      </c>
      <c r="U111" s="152">
        <v>539</v>
      </c>
      <c r="V111" s="152">
        <v>539</v>
      </c>
      <c r="W111" s="145"/>
      <c r="X111" s="146"/>
      <c r="Y111" s="146"/>
      <c r="Z111" s="145"/>
      <c r="AA111" s="146"/>
      <c r="AB111" s="145"/>
      <c r="AC111" s="145"/>
      <c r="AD111" s="145"/>
      <c r="AE111" s="146"/>
      <c r="AF111" s="145"/>
      <c r="AG111" s="144"/>
    </row>
    <row r="112" spans="1:33" ht="17.25" customHeight="1">
      <c r="A112" s="171"/>
      <c r="B112" s="150" t="s">
        <v>847</v>
      </c>
      <c r="C112" s="156" t="s">
        <v>846</v>
      </c>
      <c r="D112" s="153">
        <v>95</v>
      </c>
      <c r="E112" s="147">
        <v>765746.88033330999</v>
      </c>
      <c r="F112" s="147">
        <v>115043.1037639</v>
      </c>
      <c r="G112" s="147">
        <v>114991.00507780001</v>
      </c>
      <c r="H112" s="147">
        <v>45378.486784790046</v>
      </c>
      <c r="I112" s="147">
        <v>45329.861784790046</v>
      </c>
      <c r="J112" s="145">
        <v>0</v>
      </c>
      <c r="K112" s="147">
        <v>32.559923999999207</v>
      </c>
      <c r="L112" s="147">
        <v>20.451059999999114</v>
      </c>
      <c r="M112" s="147">
        <v>18645.329891509991</v>
      </c>
      <c r="N112" s="147">
        <v>17150.954957269878</v>
      </c>
      <c r="O112" s="147">
        <v>836917.98111066013</v>
      </c>
      <c r="P112" s="147">
        <v>820231.48178565991</v>
      </c>
      <c r="Q112" s="147">
        <v>54576.167116239994</v>
      </c>
      <c r="R112" s="147">
        <v>54576.167116239994</v>
      </c>
      <c r="S112" s="152">
        <v>3502</v>
      </c>
      <c r="T112" s="152">
        <v>3497</v>
      </c>
      <c r="U112" s="152">
        <v>103</v>
      </c>
      <c r="V112" s="152">
        <v>103</v>
      </c>
      <c r="W112" s="145"/>
      <c r="X112" s="146"/>
      <c r="Y112" s="146"/>
      <c r="Z112" s="145"/>
      <c r="AA112" s="146"/>
      <c r="AB112" s="145"/>
      <c r="AC112" s="145"/>
      <c r="AD112" s="145"/>
      <c r="AE112" s="146"/>
      <c r="AF112" s="145"/>
      <c r="AG112" s="144"/>
    </row>
    <row r="113" spans="1:33" ht="17.25" customHeight="1">
      <c r="A113" s="171"/>
      <c r="B113" s="150">
        <v>2</v>
      </c>
      <c r="C113" s="150" t="s">
        <v>845</v>
      </c>
      <c r="D113" s="149">
        <v>96</v>
      </c>
      <c r="E113" s="147">
        <v>125274.3111842908</v>
      </c>
      <c r="F113" s="145">
        <v>0</v>
      </c>
      <c r="G113" s="145">
        <v>0</v>
      </c>
      <c r="H113" s="147">
        <v>10802.700801719999</v>
      </c>
      <c r="I113" s="147">
        <v>9451.7059757099978</v>
      </c>
      <c r="J113" s="147">
        <v>0</v>
      </c>
      <c r="K113" s="147">
        <v>43.672283163198905</v>
      </c>
      <c r="L113" s="147">
        <v>27.457992407998805</v>
      </c>
      <c r="M113" s="147">
        <v>11439.038970361598</v>
      </c>
      <c r="N113" s="147">
        <v>16203.845001130001</v>
      </c>
      <c r="O113" s="147">
        <v>109723.0186425576</v>
      </c>
      <c r="P113" s="147">
        <v>87362.733277447987</v>
      </c>
      <c r="Q113" s="147">
        <v>885.77032883000004</v>
      </c>
      <c r="R113" s="147">
        <v>885.77032883000004</v>
      </c>
      <c r="S113" s="152">
        <v>736</v>
      </c>
      <c r="T113" s="152">
        <v>731</v>
      </c>
      <c r="U113" s="152">
        <v>8</v>
      </c>
      <c r="V113" s="152">
        <v>8</v>
      </c>
      <c r="W113" s="145"/>
      <c r="X113" s="146"/>
      <c r="Y113" s="146"/>
      <c r="Z113" s="145"/>
      <c r="AA113" s="146"/>
      <c r="AB113" s="145"/>
      <c r="AC113" s="145"/>
      <c r="AD113" s="145"/>
      <c r="AE113" s="146"/>
      <c r="AF113" s="145"/>
      <c r="AG113" s="144"/>
    </row>
    <row r="114" spans="1:33" ht="17.25" customHeight="1">
      <c r="A114" s="171"/>
      <c r="B114" s="150">
        <v>3</v>
      </c>
      <c r="C114" s="150" t="s">
        <v>844</v>
      </c>
      <c r="D114" s="153">
        <v>97</v>
      </c>
      <c r="E114" s="147">
        <v>34759.66959954999</v>
      </c>
      <c r="F114" s="145">
        <v>0</v>
      </c>
      <c r="G114" s="145">
        <v>0</v>
      </c>
      <c r="H114" s="147">
        <v>1806.4773330399998</v>
      </c>
      <c r="I114" s="147">
        <v>1806.4773330399998</v>
      </c>
      <c r="J114" s="147">
        <v>0</v>
      </c>
      <c r="K114" s="147">
        <v>0</v>
      </c>
      <c r="L114" s="147">
        <v>0</v>
      </c>
      <c r="M114" s="147">
        <v>3232.4761597500005</v>
      </c>
      <c r="N114" s="147">
        <v>3230.3086805900002</v>
      </c>
      <c r="O114" s="147">
        <v>32955.359745669994</v>
      </c>
      <c r="P114" s="147">
        <v>32955.359745669004</v>
      </c>
      <c r="Q114" s="147">
        <v>633.43562723999992</v>
      </c>
      <c r="R114" s="147">
        <v>633.43562723999992</v>
      </c>
      <c r="S114" s="152">
        <v>282</v>
      </c>
      <c r="T114" s="152">
        <v>282</v>
      </c>
      <c r="U114" s="152">
        <v>3</v>
      </c>
      <c r="V114" s="152">
        <v>3</v>
      </c>
      <c r="W114" s="145"/>
      <c r="X114" s="146"/>
      <c r="Y114" s="146"/>
      <c r="Z114" s="145"/>
      <c r="AA114" s="146"/>
      <c r="AB114" s="145"/>
      <c r="AC114" s="145"/>
      <c r="AD114" s="145"/>
      <c r="AE114" s="146"/>
      <c r="AF114" s="145"/>
      <c r="AG114" s="144"/>
    </row>
    <row r="115" spans="1:33" ht="17.25" customHeight="1">
      <c r="A115" s="171"/>
      <c r="B115" s="150">
        <v>4</v>
      </c>
      <c r="C115" s="150" t="s">
        <v>843</v>
      </c>
      <c r="D115" s="149">
        <v>98</v>
      </c>
      <c r="E115" s="147">
        <v>33889.640857675404</v>
      </c>
      <c r="F115" s="145">
        <v>0</v>
      </c>
      <c r="G115" s="145">
        <v>0</v>
      </c>
      <c r="H115" s="147">
        <v>2799.1663018300005</v>
      </c>
      <c r="I115" s="147">
        <v>2799.1663018300005</v>
      </c>
      <c r="J115" s="147">
        <v>0</v>
      </c>
      <c r="K115" s="147">
        <v>0</v>
      </c>
      <c r="L115" s="147">
        <v>0</v>
      </c>
      <c r="M115" s="147">
        <v>8403.4717190800002</v>
      </c>
      <c r="N115" s="147">
        <v>2513.4477585299992</v>
      </c>
      <c r="O115" s="147">
        <v>36980.498516395397</v>
      </c>
      <c r="P115" s="147">
        <v>36980.498516398002</v>
      </c>
      <c r="Q115" s="147">
        <v>223.40925283999999</v>
      </c>
      <c r="R115" s="147">
        <v>223.40925283999999</v>
      </c>
      <c r="S115" s="152">
        <v>288</v>
      </c>
      <c r="T115" s="152">
        <v>288</v>
      </c>
      <c r="U115" s="152">
        <v>2</v>
      </c>
      <c r="V115" s="152">
        <v>2</v>
      </c>
      <c r="W115" s="145"/>
      <c r="X115" s="146"/>
      <c r="Y115" s="146"/>
      <c r="Z115" s="145"/>
      <c r="AA115" s="146"/>
      <c r="AB115" s="145"/>
      <c r="AC115" s="145"/>
      <c r="AD115" s="145"/>
      <c r="AE115" s="146"/>
      <c r="AF115" s="145"/>
      <c r="AG115" s="144"/>
    </row>
    <row r="116" spans="1:33" ht="17.25" customHeight="1">
      <c r="A116" s="171"/>
      <c r="B116" s="150">
        <v>5</v>
      </c>
      <c r="C116" s="150" t="s">
        <v>842</v>
      </c>
      <c r="D116" s="153">
        <v>99</v>
      </c>
      <c r="E116" s="147">
        <v>199221.00261329382</v>
      </c>
      <c r="F116" s="145">
        <v>0</v>
      </c>
      <c r="G116" s="145">
        <v>0</v>
      </c>
      <c r="H116" s="147">
        <v>22819.043511110296</v>
      </c>
      <c r="I116" s="147">
        <v>20426.604804009996</v>
      </c>
      <c r="J116" s="147">
        <v>106.65083553839999</v>
      </c>
      <c r="K116" s="147">
        <v>2.8713159511999327</v>
      </c>
      <c r="L116" s="147">
        <v>0.24893564380002001</v>
      </c>
      <c r="M116" s="147">
        <v>3182.7309712500014</v>
      </c>
      <c r="N116" s="147">
        <v>2312.919991961599</v>
      </c>
      <c r="O116" s="147">
        <v>177167.7416262409</v>
      </c>
      <c r="P116" s="147">
        <v>173175.17662640903</v>
      </c>
      <c r="Q116" s="147">
        <v>4177.4827447299995</v>
      </c>
      <c r="R116" s="147">
        <v>4177.4827447299995</v>
      </c>
      <c r="S116" s="152">
        <v>1102</v>
      </c>
      <c r="T116" s="152">
        <v>1097</v>
      </c>
      <c r="U116" s="152">
        <v>21</v>
      </c>
      <c r="V116" s="152">
        <v>21</v>
      </c>
      <c r="W116" s="145"/>
      <c r="X116" s="146"/>
      <c r="Y116" s="146"/>
      <c r="Z116" s="145"/>
      <c r="AA116" s="146"/>
      <c r="AB116" s="145"/>
      <c r="AC116" s="145"/>
      <c r="AD116" s="145"/>
      <c r="AE116" s="146"/>
      <c r="AF116" s="145"/>
      <c r="AG116" s="144"/>
    </row>
    <row r="117" spans="1:33" ht="17.25" customHeight="1">
      <c r="A117" s="171"/>
      <c r="B117" s="150">
        <v>6</v>
      </c>
      <c r="C117" s="150" t="s">
        <v>841</v>
      </c>
      <c r="D117" s="149">
        <v>100</v>
      </c>
      <c r="E117" s="147">
        <v>254086.93102815872</v>
      </c>
      <c r="F117" s="145">
        <v>0</v>
      </c>
      <c r="G117" s="145">
        <v>0</v>
      </c>
      <c r="H117" s="145">
        <v>0</v>
      </c>
      <c r="I117" s="145">
        <v>0</v>
      </c>
      <c r="J117" s="148">
        <v>106.65083553839999</v>
      </c>
      <c r="K117" s="148">
        <v>0.10050834997745481</v>
      </c>
      <c r="L117" s="148">
        <v>0.22205892707858643</v>
      </c>
      <c r="M117" s="148">
        <v>24125.995201973557</v>
      </c>
      <c r="N117" s="148">
        <v>31013.650912246372</v>
      </c>
      <c r="O117" s="147">
        <v>247092.50293177043</v>
      </c>
      <c r="P117" s="145"/>
      <c r="Q117" s="145"/>
      <c r="R117" s="145"/>
      <c r="S117" s="162"/>
      <c r="T117" s="162"/>
      <c r="U117" s="162"/>
      <c r="V117" s="162"/>
      <c r="W117" s="145"/>
      <c r="X117" s="146"/>
      <c r="Y117" s="146"/>
      <c r="Z117" s="145"/>
      <c r="AA117" s="146"/>
      <c r="AB117" s="145"/>
      <c r="AC117" s="145"/>
      <c r="AD117" s="145"/>
      <c r="AE117" s="146"/>
      <c r="AF117" s="145"/>
      <c r="AG117" s="144"/>
    </row>
    <row r="118" spans="1:33" s="164" customFormat="1" ht="28.5" customHeight="1">
      <c r="A118" s="171" t="s">
        <v>7</v>
      </c>
      <c r="B118" s="166"/>
      <c r="C118" s="165" t="s">
        <v>884</v>
      </c>
      <c r="D118" s="153">
        <v>101</v>
      </c>
      <c r="E118" s="225">
        <v>995729.41362850426</v>
      </c>
      <c r="F118" s="159">
        <v>173295.90044231998</v>
      </c>
      <c r="G118" s="159">
        <v>145653.97228473</v>
      </c>
      <c r="H118" s="159">
        <v>127241.74812442</v>
      </c>
      <c r="I118" s="159">
        <v>123864.06736445001</v>
      </c>
      <c r="J118" s="145">
        <v>0</v>
      </c>
      <c r="K118" s="159">
        <v>966.56011668000076</v>
      </c>
      <c r="L118" s="159">
        <v>375.64600000000002</v>
      </c>
      <c r="M118" s="159">
        <v>15601.978809629987</v>
      </c>
      <c r="N118" s="159">
        <v>15613.383250499999</v>
      </c>
      <c r="O118" s="159">
        <v>1042363.0756222144</v>
      </c>
      <c r="P118" s="159">
        <v>801873.46287895401</v>
      </c>
      <c r="Q118" s="159">
        <v>25935.023501059997</v>
      </c>
      <c r="R118" s="159">
        <v>25935.023501059997</v>
      </c>
      <c r="S118" s="158">
        <v>7087</v>
      </c>
      <c r="T118" s="158">
        <v>7062</v>
      </c>
      <c r="U118" s="158">
        <v>35</v>
      </c>
      <c r="V118" s="158">
        <v>35</v>
      </c>
      <c r="W118" s="157">
        <v>30.138783209619557</v>
      </c>
      <c r="X118" s="157">
        <v>35.999999999999993</v>
      </c>
      <c r="Y118" s="157">
        <v>10.198872361246075</v>
      </c>
      <c r="Z118" s="157">
        <v>11.999999999999998</v>
      </c>
      <c r="AA118" s="157">
        <v>10.855749328181149</v>
      </c>
      <c r="AB118" s="157">
        <v>12.104095817324893</v>
      </c>
      <c r="AC118" s="157">
        <v>34.038599878800987</v>
      </c>
      <c r="AD118" s="157">
        <v>27.711189972686324</v>
      </c>
      <c r="AE118" s="157">
        <v>17.767025986608619</v>
      </c>
      <c r="AF118" s="157">
        <v>11.959291059391562</v>
      </c>
      <c r="AG118" s="144"/>
    </row>
    <row r="119" spans="1:33" ht="19.5" customHeight="1">
      <c r="A119" s="171"/>
      <c r="B119" s="150">
        <v>1</v>
      </c>
      <c r="C119" s="150" t="s">
        <v>852</v>
      </c>
      <c r="D119" s="149">
        <v>102</v>
      </c>
      <c r="E119" s="147">
        <v>899932.12138308107</v>
      </c>
      <c r="F119" s="147">
        <v>173295.90044231998</v>
      </c>
      <c r="G119" s="147">
        <v>145653.97228473</v>
      </c>
      <c r="H119" s="147">
        <v>117109.78389878001</v>
      </c>
      <c r="I119" s="147">
        <v>113732.10313880999</v>
      </c>
      <c r="J119" s="145">
        <v>0</v>
      </c>
      <c r="K119" s="147">
        <v>943.68962797999995</v>
      </c>
      <c r="L119" s="147">
        <v>375.64600000000002</v>
      </c>
      <c r="M119" s="147">
        <v>9069.619322829989</v>
      </c>
      <c r="N119" s="147">
        <v>12106.243077979998</v>
      </c>
      <c r="O119" s="147">
        <v>953649.65779945103</v>
      </c>
      <c r="P119" s="147">
        <v>744701.49222400505</v>
      </c>
      <c r="Q119" s="147">
        <v>25935.023501059997</v>
      </c>
      <c r="R119" s="147">
        <v>25935.023501059997</v>
      </c>
      <c r="S119" s="152">
        <v>6650</v>
      </c>
      <c r="T119" s="152">
        <v>6628</v>
      </c>
      <c r="U119" s="152">
        <v>35</v>
      </c>
      <c r="V119" s="152">
        <v>35</v>
      </c>
      <c r="W119" s="145"/>
      <c r="X119" s="146"/>
      <c r="Y119" s="146"/>
      <c r="Z119" s="145"/>
      <c r="AA119" s="146"/>
      <c r="AB119" s="145"/>
      <c r="AC119" s="145"/>
      <c r="AD119" s="145"/>
      <c r="AE119" s="146"/>
      <c r="AF119" s="145"/>
      <c r="AG119" s="144"/>
    </row>
    <row r="120" spans="1:33" ht="19.5" customHeight="1">
      <c r="A120" s="171"/>
      <c r="B120" s="150" t="s">
        <v>851</v>
      </c>
      <c r="C120" s="156" t="s">
        <v>850</v>
      </c>
      <c r="D120" s="153">
        <v>103</v>
      </c>
      <c r="E120" s="147">
        <v>64239.578173990027</v>
      </c>
      <c r="F120" s="147">
        <v>24792.121992020002</v>
      </c>
      <c r="G120" s="147">
        <v>24792.121992020002</v>
      </c>
      <c r="H120" s="147">
        <v>24545.664912459997</v>
      </c>
      <c r="I120" s="147">
        <v>24545.664912459997</v>
      </c>
      <c r="J120" s="145">
        <v>0</v>
      </c>
      <c r="K120" s="147">
        <v>10.23</v>
      </c>
      <c r="L120" s="147">
        <v>0</v>
      </c>
      <c r="M120" s="147">
        <v>546.89149567999993</v>
      </c>
      <c r="N120" s="147">
        <v>833.57312348999903</v>
      </c>
      <c r="O120" s="147">
        <v>64209.583625740037</v>
      </c>
      <c r="P120" s="147">
        <v>50101.052625739001</v>
      </c>
      <c r="Q120" s="147">
        <v>8734.3623874299992</v>
      </c>
      <c r="R120" s="147">
        <v>8734.3623874299992</v>
      </c>
      <c r="S120" s="152">
        <v>175</v>
      </c>
      <c r="T120" s="152">
        <v>173</v>
      </c>
      <c r="U120" s="152">
        <v>3</v>
      </c>
      <c r="V120" s="152">
        <v>3</v>
      </c>
      <c r="W120" s="145"/>
      <c r="X120" s="146"/>
      <c r="Y120" s="146"/>
      <c r="Z120" s="145"/>
      <c r="AA120" s="146"/>
      <c r="AB120" s="145"/>
      <c r="AC120" s="145"/>
      <c r="AD120" s="145"/>
      <c r="AE120" s="146"/>
      <c r="AF120" s="145"/>
      <c r="AG120" s="144"/>
    </row>
    <row r="121" spans="1:33" ht="19.5" customHeight="1">
      <c r="A121" s="171"/>
      <c r="B121" s="150" t="s">
        <v>849</v>
      </c>
      <c r="C121" s="156" t="s">
        <v>848</v>
      </c>
      <c r="D121" s="149">
        <v>104</v>
      </c>
      <c r="E121" s="147">
        <v>714620.36627790099</v>
      </c>
      <c r="F121" s="147">
        <v>121294.45045030001</v>
      </c>
      <c r="G121" s="147">
        <v>93670.994292709991</v>
      </c>
      <c r="H121" s="147">
        <v>70855.612080649997</v>
      </c>
      <c r="I121" s="147">
        <v>67541.875320680003</v>
      </c>
      <c r="J121" s="145">
        <v>0</v>
      </c>
      <c r="K121" s="147">
        <v>49.425627979999994</v>
      </c>
      <c r="L121" s="147">
        <v>375.64600000000002</v>
      </c>
      <c r="M121" s="147">
        <v>7849.8777194599897</v>
      </c>
      <c r="N121" s="147">
        <v>8517.28740621</v>
      </c>
      <c r="O121" s="147">
        <v>764065.57458878099</v>
      </c>
      <c r="P121" s="147">
        <v>594496.51501333807</v>
      </c>
      <c r="Q121" s="147">
        <v>10507.199510919998</v>
      </c>
      <c r="R121" s="147">
        <v>10507.199510919998</v>
      </c>
      <c r="S121" s="152">
        <v>5763</v>
      </c>
      <c r="T121" s="152">
        <v>5749</v>
      </c>
      <c r="U121" s="152">
        <v>20</v>
      </c>
      <c r="V121" s="152">
        <v>20</v>
      </c>
      <c r="W121" s="145"/>
      <c r="X121" s="146"/>
      <c r="Y121" s="146"/>
      <c r="Z121" s="145"/>
      <c r="AA121" s="146"/>
      <c r="AB121" s="145"/>
      <c r="AC121" s="145"/>
      <c r="AD121" s="145"/>
      <c r="AE121" s="146"/>
      <c r="AF121" s="145"/>
      <c r="AG121" s="144"/>
    </row>
    <row r="122" spans="1:33" ht="19.5" customHeight="1">
      <c r="A122" s="171"/>
      <c r="B122" s="150" t="s">
        <v>847</v>
      </c>
      <c r="C122" s="156" t="s">
        <v>846</v>
      </c>
      <c r="D122" s="153">
        <v>105</v>
      </c>
      <c r="E122" s="147">
        <v>121072.17693119003</v>
      </c>
      <c r="F122" s="147">
        <v>27209.328000000001</v>
      </c>
      <c r="G122" s="147">
        <v>27190.856</v>
      </c>
      <c r="H122" s="147">
        <v>21708.506905669998</v>
      </c>
      <c r="I122" s="147">
        <v>21644.562905669998</v>
      </c>
      <c r="J122" s="145">
        <v>0</v>
      </c>
      <c r="K122" s="147">
        <v>884.03399999999999</v>
      </c>
      <c r="L122" s="147">
        <v>0</v>
      </c>
      <c r="M122" s="147">
        <v>672.85010769000007</v>
      </c>
      <c r="N122" s="147">
        <v>2755.3825482799998</v>
      </c>
      <c r="O122" s="147">
        <v>125374.49958493003</v>
      </c>
      <c r="P122" s="147">
        <v>100103.924584928</v>
      </c>
      <c r="Q122" s="147">
        <v>6693.461602710001</v>
      </c>
      <c r="R122" s="147">
        <v>6693.461602710001</v>
      </c>
      <c r="S122" s="152">
        <v>712</v>
      </c>
      <c r="T122" s="152">
        <v>706</v>
      </c>
      <c r="U122" s="152">
        <v>12</v>
      </c>
      <c r="V122" s="152">
        <v>12</v>
      </c>
      <c r="W122" s="145"/>
      <c r="X122" s="146"/>
      <c r="Y122" s="146"/>
      <c r="Z122" s="145"/>
      <c r="AA122" s="146"/>
      <c r="AB122" s="145"/>
      <c r="AC122" s="145"/>
      <c r="AD122" s="145"/>
      <c r="AE122" s="146"/>
      <c r="AF122" s="145"/>
      <c r="AG122" s="144"/>
    </row>
    <row r="123" spans="1:33" ht="19.5" customHeight="1">
      <c r="A123" s="171"/>
      <c r="B123" s="150">
        <v>2</v>
      </c>
      <c r="C123" s="150" t="s">
        <v>845</v>
      </c>
      <c r="D123" s="149">
        <v>106</v>
      </c>
      <c r="E123" s="147">
        <v>38987.303733820707</v>
      </c>
      <c r="F123" s="145">
        <v>0</v>
      </c>
      <c r="G123" s="145">
        <v>0</v>
      </c>
      <c r="H123" s="147">
        <v>3463.50074219</v>
      </c>
      <c r="I123" s="147">
        <v>3463.50074219</v>
      </c>
      <c r="J123" s="147">
        <v>0</v>
      </c>
      <c r="K123" s="147">
        <v>12.178387200000763</v>
      </c>
      <c r="L123" s="147">
        <v>0</v>
      </c>
      <c r="M123" s="147">
        <v>4196.7697628599999</v>
      </c>
      <c r="N123" s="147">
        <v>1310.9113252299999</v>
      </c>
      <c r="O123" s="147">
        <v>38421.839816460706</v>
      </c>
      <c r="P123" s="147">
        <v>21626.223356459999</v>
      </c>
      <c r="Q123" s="147">
        <v>0</v>
      </c>
      <c r="R123" s="147">
        <v>0</v>
      </c>
      <c r="S123" s="152">
        <v>179</v>
      </c>
      <c r="T123" s="152">
        <v>178</v>
      </c>
      <c r="U123" s="152">
        <v>0</v>
      </c>
      <c r="V123" s="152">
        <v>0</v>
      </c>
      <c r="W123" s="145"/>
      <c r="X123" s="146"/>
      <c r="Y123" s="146"/>
      <c r="Z123" s="145"/>
      <c r="AA123" s="146"/>
      <c r="AB123" s="145"/>
      <c r="AC123" s="145"/>
      <c r="AD123" s="145"/>
      <c r="AE123" s="146"/>
      <c r="AF123" s="145"/>
      <c r="AG123" s="144"/>
    </row>
    <row r="124" spans="1:33" ht="19.5" customHeight="1">
      <c r="A124" s="171"/>
      <c r="B124" s="150">
        <v>3</v>
      </c>
      <c r="C124" s="150" t="s">
        <v>844</v>
      </c>
      <c r="D124" s="153">
        <v>107</v>
      </c>
      <c r="E124" s="147">
        <v>11983.128484180001</v>
      </c>
      <c r="F124" s="145">
        <v>0</v>
      </c>
      <c r="G124" s="145">
        <v>0</v>
      </c>
      <c r="H124" s="147">
        <v>284.00133084000004</v>
      </c>
      <c r="I124" s="147">
        <v>284.00133084000004</v>
      </c>
      <c r="J124" s="147">
        <v>0</v>
      </c>
      <c r="K124" s="147">
        <v>0</v>
      </c>
      <c r="L124" s="147">
        <v>0</v>
      </c>
      <c r="M124" s="147">
        <v>714.56624509000005</v>
      </c>
      <c r="N124" s="147">
        <v>647.53646936000007</v>
      </c>
      <c r="O124" s="147">
        <v>11766.156929070001</v>
      </c>
      <c r="P124" s="147">
        <v>11766.156929069999</v>
      </c>
      <c r="Q124" s="147">
        <v>0</v>
      </c>
      <c r="R124" s="147">
        <v>0</v>
      </c>
      <c r="S124" s="152">
        <v>61</v>
      </c>
      <c r="T124" s="152">
        <v>61</v>
      </c>
      <c r="U124" s="152">
        <v>0</v>
      </c>
      <c r="V124" s="152">
        <v>0</v>
      </c>
      <c r="W124" s="145"/>
      <c r="X124" s="146"/>
      <c r="Y124" s="146"/>
      <c r="Z124" s="145"/>
      <c r="AA124" s="146"/>
      <c r="AB124" s="145"/>
      <c r="AC124" s="145"/>
      <c r="AD124" s="145"/>
      <c r="AE124" s="146"/>
      <c r="AF124" s="145"/>
      <c r="AG124" s="144"/>
    </row>
    <row r="125" spans="1:33" ht="19.5" customHeight="1">
      <c r="A125" s="171"/>
      <c r="B125" s="150">
        <v>4</v>
      </c>
      <c r="C125" s="150" t="s">
        <v>843</v>
      </c>
      <c r="D125" s="149">
        <v>108</v>
      </c>
      <c r="E125" s="147">
        <v>5981.7978327700002</v>
      </c>
      <c r="F125" s="145">
        <v>0</v>
      </c>
      <c r="G125" s="145">
        <v>0</v>
      </c>
      <c r="H125" s="147">
        <v>133.67313403999998</v>
      </c>
      <c r="I125" s="147">
        <v>133.67313403999998</v>
      </c>
      <c r="J125" s="147">
        <v>0</v>
      </c>
      <c r="K125" s="147">
        <v>0</v>
      </c>
      <c r="L125" s="147">
        <v>0</v>
      </c>
      <c r="M125" s="147">
        <v>186.80281043000002</v>
      </c>
      <c r="N125" s="147">
        <v>1520.7039759100001</v>
      </c>
      <c r="O125" s="147">
        <v>4514.2235332499995</v>
      </c>
      <c r="P125" s="147">
        <v>4514.223533248999</v>
      </c>
      <c r="Q125" s="147">
        <v>0</v>
      </c>
      <c r="R125" s="147">
        <v>0</v>
      </c>
      <c r="S125" s="152">
        <v>47</v>
      </c>
      <c r="T125" s="152">
        <v>47</v>
      </c>
      <c r="U125" s="152">
        <v>0</v>
      </c>
      <c r="V125" s="152">
        <v>0</v>
      </c>
      <c r="W125" s="145"/>
      <c r="X125" s="146"/>
      <c r="Y125" s="146"/>
      <c r="Z125" s="145"/>
      <c r="AA125" s="146"/>
      <c r="AB125" s="145"/>
      <c r="AC125" s="145"/>
      <c r="AD125" s="145"/>
      <c r="AE125" s="146"/>
      <c r="AF125" s="145"/>
      <c r="AG125" s="144"/>
    </row>
    <row r="126" spans="1:33" ht="19.5" customHeight="1">
      <c r="A126" s="171"/>
      <c r="B126" s="150">
        <v>5</v>
      </c>
      <c r="C126" s="150" t="s">
        <v>842</v>
      </c>
      <c r="D126" s="153">
        <v>109</v>
      </c>
      <c r="E126" s="147">
        <v>38845.062194652492</v>
      </c>
      <c r="F126" s="145">
        <v>0</v>
      </c>
      <c r="G126" s="145">
        <v>0</v>
      </c>
      <c r="H126" s="147">
        <v>6250.7890185699989</v>
      </c>
      <c r="I126" s="147">
        <v>6250.7890185699989</v>
      </c>
      <c r="J126" s="147">
        <v>0</v>
      </c>
      <c r="K126" s="147">
        <v>10.692101500000074</v>
      </c>
      <c r="L126" s="147">
        <v>0</v>
      </c>
      <c r="M126" s="147">
        <v>1434.2206684199998</v>
      </c>
      <c r="N126" s="147">
        <v>27.988402019999747</v>
      </c>
      <c r="O126" s="147">
        <v>34011.197543982496</v>
      </c>
      <c r="P126" s="147">
        <v>19265.36683617</v>
      </c>
      <c r="Q126" s="147">
        <v>0</v>
      </c>
      <c r="R126" s="147">
        <v>0</v>
      </c>
      <c r="S126" s="152">
        <v>150</v>
      </c>
      <c r="T126" s="152">
        <v>148</v>
      </c>
      <c r="U126" s="152">
        <v>0</v>
      </c>
      <c r="V126" s="152">
        <v>0</v>
      </c>
      <c r="W126" s="145"/>
      <c r="X126" s="146"/>
      <c r="Y126" s="146"/>
      <c r="Z126" s="145"/>
      <c r="AA126" s="146"/>
      <c r="AB126" s="145"/>
      <c r="AC126" s="145"/>
      <c r="AD126" s="145"/>
      <c r="AE126" s="146"/>
      <c r="AF126" s="145"/>
      <c r="AG126" s="144"/>
    </row>
    <row r="127" spans="1:33" ht="19.5" customHeight="1">
      <c r="A127" s="171"/>
      <c r="B127" s="150">
        <v>6</v>
      </c>
      <c r="C127" s="150" t="s">
        <v>841</v>
      </c>
      <c r="D127" s="149">
        <v>110</v>
      </c>
      <c r="E127" s="147">
        <v>47253.396689086141</v>
      </c>
      <c r="F127" s="145">
        <v>0</v>
      </c>
      <c r="G127" s="145">
        <v>0</v>
      </c>
      <c r="H127" s="145">
        <v>0</v>
      </c>
      <c r="I127" s="145">
        <v>0</v>
      </c>
      <c r="J127" s="148">
        <v>0</v>
      </c>
      <c r="K127" s="148">
        <v>0.41845201200000764</v>
      </c>
      <c r="L127" s="148">
        <v>0</v>
      </c>
      <c r="M127" s="148">
        <v>2349.4268805893034</v>
      </c>
      <c r="N127" s="148">
        <v>6474.062663640314</v>
      </c>
      <c r="O127" s="147">
        <v>43129.179358047128</v>
      </c>
      <c r="P127" s="145"/>
      <c r="Q127" s="145"/>
      <c r="R127" s="145"/>
      <c r="S127" s="162"/>
      <c r="T127" s="162"/>
      <c r="U127" s="162"/>
      <c r="V127" s="162"/>
      <c r="W127" s="145"/>
      <c r="X127" s="146"/>
      <c r="Y127" s="146"/>
      <c r="Z127" s="145"/>
      <c r="AA127" s="146"/>
      <c r="AB127" s="145"/>
      <c r="AC127" s="145"/>
      <c r="AD127" s="145"/>
      <c r="AE127" s="146"/>
      <c r="AF127" s="145"/>
      <c r="AG127" s="144"/>
    </row>
    <row r="128" spans="1:33" s="164" customFormat="1" ht="47.25" customHeight="1">
      <c r="A128" s="171" t="s">
        <v>8</v>
      </c>
      <c r="B128" s="166" t="s">
        <v>883</v>
      </c>
      <c r="C128" s="169" t="s">
        <v>882</v>
      </c>
      <c r="D128" s="153">
        <v>111</v>
      </c>
      <c r="E128" s="225">
        <v>523203.62744357454</v>
      </c>
      <c r="F128" s="159">
        <v>38458.256824479999</v>
      </c>
      <c r="G128" s="159">
        <v>38451.680824479998</v>
      </c>
      <c r="H128" s="159">
        <v>34926.619071770016</v>
      </c>
      <c r="I128" s="159">
        <v>34808.590061090013</v>
      </c>
      <c r="J128" s="145">
        <v>0</v>
      </c>
      <c r="K128" s="159">
        <v>7.5045395099999315</v>
      </c>
      <c r="L128" s="159">
        <v>2E-3</v>
      </c>
      <c r="M128" s="159">
        <v>3445.9210938999991</v>
      </c>
      <c r="N128" s="159">
        <v>3374.2030099200033</v>
      </c>
      <c r="O128" s="159">
        <v>526814.48581977456</v>
      </c>
      <c r="P128" s="159">
        <v>516462.55693601584</v>
      </c>
      <c r="Q128" s="159">
        <v>30937.003914689994</v>
      </c>
      <c r="R128" s="159">
        <v>30937.003914689994</v>
      </c>
      <c r="S128" s="158">
        <v>5811</v>
      </c>
      <c r="T128" s="158">
        <v>5808</v>
      </c>
      <c r="U128" s="158">
        <v>136</v>
      </c>
      <c r="V128" s="158">
        <v>136</v>
      </c>
      <c r="W128" s="157">
        <v>42.721919018194853</v>
      </c>
      <c r="X128" s="157">
        <v>0</v>
      </c>
      <c r="Y128" s="157">
        <v>16.599890999011979</v>
      </c>
      <c r="Z128" s="157">
        <v>0</v>
      </c>
      <c r="AA128" s="157">
        <v>16.870018926474373</v>
      </c>
      <c r="AB128" s="157">
        <v>0</v>
      </c>
      <c r="AC128" s="157">
        <v>56.631609256290133</v>
      </c>
      <c r="AD128" s="157">
        <v>59.724197184129153</v>
      </c>
      <c r="AE128" s="157">
        <v>16.939480079240997</v>
      </c>
      <c r="AF128" s="157">
        <v>14.331376788985189</v>
      </c>
      <c r="AG128" s="144"/>
    </row>
    <row r="129" spans="1:33" ht="19.5" customHeight="1">
      <c r="A129" s="171"/>
      <c r="B129" s="150">
        <v>1</v>
      </c>
      <c r="C129" s="150" t="s">
        <v>852</v>
      </c>
      <c r="D129" s="149">
        <v>112</v>
      </c>
      <c r="E129" s="147">
        <v>453766.11098058452</v>
      </c>
      <c r="F129" s="147">
        <v>38458.256824479999</v>
      </c>
      <c r="G129" s="147">
        <v>38451.680824479998</v>
      </c>
      <c r="H129" s="147">
        <v>32987.620195610012</v>
      </c>
      <c r="I129" s="147">
        <v>32869.59118493001</v>
      </c>
      <c r="J129" s="145">
        <v>0</v>
      </c>
      <c r="K129" s="147">
        <v>7.4735395099999309</v>
      </c>
      <c r="L129" s="147">
        <v>2E-3</v>
      </c>
      <c r="M129" s="147">
        <v>1863.4247488799992</v>
      </c>
      <c r="N129" s="147">
        <v>1496.4037814900028</v>
      </c>
      <c r="O129" s="147">
        <v>459611.24011635449</v>
      </c>
      <c r="P129" s="147">
        <v>449302.06435759785</v>
      </c>
      <c r="Q129" s="147">
        <v>27474.092623909997</v>
      </c>
      <c r="R129" s="147">
        <v>27474.092623909997</v>
      </c>
      <c r="S129" s="152">
        <v>5486</v>
      </c>
      <c r="T129" s="152">
        <v>5484</v>
      </c>
      <c r="U129" s="152">
        <v>124</v>
      </c>
      <c r="V129" s="152">
        <v>124</v>
      </c>
      <c r="W129" s="145"/>
      <c r="X129" s="146"/>
      <c r="Y129" s="146"/>
      <c r="Z129" s="145"/>
      <c r="AA129" s="146"/>
      <c r="AB129" s="145"/>
      <c r="AC129" s="145"/>
      <c r="AD129" s="145"/>
      <c r="AE129" s="146"/>
      <c r="AF129" s="145"/>
      <c r="AG129" s="144"/>
    </row>
    <row r="130" spans="1:33" ht="19.5" customHeight="1">
      <c r="A130" s="171"/>
      <c r="B130" s="150" t="s">
        <v>851</v>
      </c>
      <c r="C130" s="156" t="s">
        <v>850</v>
      </c>
      <c r="D130" s="153">
        <v>113</v>
      </c>
      <c r="E130" s="147">
        <v>16772.168952399999</v>
      </c>
      <c r="F130" s="147">
        <v>8836.5598276599994</v>
      </c>
      <c r="G130" s="147">
        <v>8836.5598276599994</v>
      </c>
      <c r="H130" s="147">
        <v>9972.1652043800023</v>
      </c>
      <c r="I130" s="147">
        <v>9972.1652043800023</v>
      </c>
      <c r="J130" s="145">
        <v>0</v>
      </c>
      <c r="K130" s="147">
        <v>0</v>
      </c>
      <c r="L130" s="147">
        <v>0</v>
      </c>
      <c r="M130" s="147">
        <v>789.00356223999995</v>
      </c>
      <c r="N130" s="147">
        <v>707.65203857000006</v>
      </c>
      <c r="O130" s="147">
        <v>15717.915099349997</v>
      </c>
      <c r="P130" s="147">
        <v>15717.915099350001</v>
      </c>
      <c r="Q130" s="147">
        <v>47.81327529</v>
      </c>
      <c r="R130" s="147">
        <v>47.81327529</v>
      </c>
      <c r="S130" s="152">
        <v>168</v>
      </c>
      <c r="T130" s="152">
        <v>168</v>
      </c>
      <c r="U130" s="152">
        <v>2</v>
      </c>
      <c r="V130" s="152">
        <v>2</v>
      </c>
      <c r="W130" s="145"/>
      <c r="X130" s="146"/>
      <c r="Y130" s="146"/>
      <c r="Z130" s="145"/>
      <c r="AA130" s="146"/>
      <c r="AB130" s="145"/>
      <c r="AC130" s="145"/>
      <c r="AD130" s="145"/>
      <c r="AE130" s="146"/>
      <c r="AF130" s="145"/>
      <c r="AG130" s="144"/>
    </row>
    <row r="131" spans="1:33" ht="19.5" customHeight="1">
      <c r="A131" s="171"/>
      <c r="B131" s="150" t="s">
        <v>849</v>
      </c>
      <c r="C131" s="156" t="s">
        <v>848</v>
      </c>
      <c r="D131" s="149">
        <v>114</v>
      </c>
      <c r="E131" s="147">
        <v>284987.14972072456</v>
      </c>
      <c r="F131" s="147">
        <v>24320.336996819999</v>
      </c>
      <c r="G131" s="147">
        <v>24313.760996819998</v>
      </c>
      <c r="H131" s="147">
        <v>18424.965600160009</v>
      </c>
      <c r="I131" s="147">
        <v>18306.93658948001</v>
      </c>
      <c r="J131" s="145">
        <v>0</v>
      </c>
      <c r="K131" s="147">
        <v>7.4735395099999309</v>
      </c>
      <c r="L131" s="147">
        <v>2E-3</v>
      </c>
      <c r="M131" s="147">
        <v>801.01187528999901</v>
      </c>
      <c r="N131" s="147">
        <v>615.40139099999874</v>
      </c>
      <c r="O131" s="147">
        <v>291075.60314118455</v>
      </c>
      <c r="P131" s="147">
        <v>280766.4273824289</v>
      </c>
      <c r="Q131" s="147">
        <v>6482.7226005699986</v>
      </c>
      <c r="R131" s="147">
        <v>6482.7226005699986</v>
      </c>
      <c r="S131" s="152">
        <v>4581</v>
      </c>
      <c r="T131" s="152">
        <v>4579</v>
      </c>
      <c r="U131" s="152">
        <v>79</v>
      </c>
      <c r="V131" s="152">
        <v>79</v>
      </c>
      <c r="W131" s="145"/>
      <c r="X131" s="146"/>
      <c r="Y131" s="146"/>
      <c r="Z131" s="145"/>
      <c r="AA131" s="146"/>
      <c r="AB131" s="145"/>
      <c r="AC131" s="145"/>
      <c r="AD131" s="145"/>
      <c r="AE131" s="146"/>
      <c r="AF131" s="145"/>
      <c r="AG131" s="144"/>
    </row>
    <row r="132" spans="1:33" ht="19.5" customHeight="1">
      <c r="A132" s="171"/>
      <c r="B132" s="150" t="s">
        <v>847</v>
      </c>
      <c r="C132" s="156" t="s">
        <v>846</v>
      </c>
      <c r="D132" s="153">
        <v>115</v>
      </c>
      <c r="E132" s="147">
        <v>152006.79230745998</v>
      </c>
      <c r="F132" s="147">
        <v>5301.3600000000006</v>
      </c>
      <c r="G132" s="147">
        <v>5301.3600000000006</v>
      </c>
      <c r="H132" s="147">
        <v>4590.4893910700002</v>
      </c>
      <c r="I132" s="147">
        <v>4590.4893910700002</v>
      </c>
      <c r="J132" s="145">
        <v>0</v>
      </c>
      <c r="K132" s="147">
        <v>0</v>
      </c>
      <c r="L132" s="147">
        <v>0</v>
      </c>
      <c r="M132" s="147">
        <v>273.40931135000034</v>
      </c>
      <c r="N132" s="147">
        <v>173.35035192000396</v>
      </c>
      <c r="O132" s="147">
        <v>152817.72187581996</v>
      </c>
      <c r="P132" s="147">
        <v>152817.72187581897</v>
      </c>
      <c r="Q132" s="147">
        <v>20943.556748049999</v>
      </c>
      <c r="R132" s="147">
        <v>20943.556748049999</v>
      </c>
      <c r="S132" s="152">
        <v>737</v>
      </c>
      <c r="T132" s="152">
        <v>737</v>
      </c>
      <c r="U132" s="152">
        <v>43</v>
      </c>
      <c r="V132" s="152">
        <v>43</v>
      </c>
      <c r="W132" s="145"/>
      <c r="X132" s="146"/>
      <c r="Y132" s="146"/>
      <c r="Z132" s="145"/>
      <c r="AA132" s="146"/>
      <c r="AB132" s="145"/>
      <c r="AC132" s="145"/>
      <c r="AD132" s="145"/>
      <c r="AE132" s="146"/>
      <c r="AF132" s="145"/>
      <c r="AG132" s="144"/>
    </row>
    <row r="133" spans="1:33" ht="19.5" customHeight="1">
      <c r="A133" s="171"/>
      <c r="B133" s="150">
        <v>2</v>
      </c>
      <c r="C133" s="150" t="s">
        <v>845</v>
      </c>
      <c r="D133" s="149">
        <v>116</v>
      </c>
      <c r="E133" s="147">
        <v>40101.315052450009</v>
      </c>
      <c r="F133" s="145">
        <v>0</v>
      </c>
      <c r="G133" s="145">
        <v>0</v>
      </c>
      <c r="H133" s="147">
        <v>625.29594419</v>
      </c>
      <c r="I133" s="147">
        <v>625.29594419</v>
      </c>
      <c r="J133" s="147">
        <v>0</v>
      </c>
      <c r="K133" s="147">
        <v>0</v>
      </c>
      <c r="L133" s="147">
        <v>0</v>
      </c>
      <c r="M133" s="147">
        <v>559.17903142</v>
      </c>
      <c r="N133" s="147">
        <v>977.72013720999996</v>
      </c>
      <c r="O133" s="147">
        <v>39057.478002470023</v>
      </c>
      <c r="P133" s="147">
        <v>39057.478002468997</v>
      </c>
      <c r="Q133" s="147">
        <v>295.67454161000001</v>
      </c>
      <c r="R133" s="147">
        <v>295.67454161000001</v>
      </c>
      <c r="S133" s="152">
        <v>128</v>
      </c>
      <c r="T133" s="152">
        <v>128</v>
      </c>
      <c r="U133" s="152">
        <v>2</v>
      </c>
      <c r="V133" s="152">
        <v>2</v>
      </c>
      <c r="W133" s="145"/>
      <c r="X133" s="146"/>
      <c r="Y133" s="146"/>
      <c r="Z133" s="145"/>
      <c r="AA133" s="146"/>
      <c r="AB133" s="145"/>
      <c r="AC133" s="145"/>
      <c r="AD133" s="145"/>
      <c r="AE133" s="146"/>
      <c r="AF133" s="145"/>
      <c r="AG133" s="144"/>
    </row>
    <row r="134" spans="1:33" ht="19.5" customHeight="1">
      <c r="A134" s="171"/>
      <c r="B134" s="150">
        <v>3</v>
      </c>
      <c r="C134" s="150" t="s">
        <v>844</v>
      </c>
      <c r="D134" s="153">
        <v>117</v>
      </c>
      <c r="E134" s="147">
        <v>3470.0059630199999</v>
      </c>
      <c r="F134" s="145">
        <v>0</v>
      </c>
      <c r="G134" s="145">
        <v>0</v>
      </c>
      <c r="H134" s="147">
        <v>551.7898439999999</v>
      </c>
      <c r="I134" s="147">
        <v>551.7898439999999</v>
      </c>
      <c r="J134" s="147">
        <v>0</v>
      </c>
      <c r="K134" s="147">
        <v>0</v>
      </c>
      <c r="L134" s="147">
        <v>0</v>
      </c>
      <c r="M134" s="147">
        <v>131.77284243999998</v>
      </c>
      <c r="N134" s="147">
        <v>56.961990220000004</v>
      </c>
      <c r="O134" s="147">
        <v>2993.02697124</v>
      </c>
      <c r="P134" s="147">
        <v>2993.026971239</v>
      </c>
      <c r="Q134" s="147">
        <v>626.84133866000002</v>
      </c>
      <c r="R134" s="147">
        <v>626.84133866000002</v>
      </c>
      <c r="S134" s="152">
        <v>30</v>
      </c>
      <c r="T134" s="152">
        <v>30</v>
      </c>
      <c r="U134" s="152">
        <v>1</v>
      </c>
      <c r="V134" s="152">
        <v>1</v>
      </c>
      <c r="W134" s="145"/>
      <c r="X134" s="146"/>
      <c r="Y134" s="146"/>
      <c r="Z134" s="145"/>
      <c r="AA134" s="146"/>
      <c r="AB134" s="145"/>
      <c r="AC134" s="145"/>
      <c r="AD134" s="145"/>
      <c r="AE134" s="146"/>
      <c r="AF134" s="145"/>
      <c r="AG134" s="144"/>
    </row>
    <row r="135" spans="1:33" ht="19.5" customHeight="1">
      <c r="A135" s="171"/>
      <c r="B135" s="150">
        <v>4</v>
      </c>
      <c r="C135" s="150" t="s">
        <v>843</v>
      </c>
      <c r="D135" s="149">
        <v>118</v>
      </c>
      <c r="E135" s="147">
        <v>1715.1518495400001</v>
      </c>
      <c r="F135" s="145">
        <v>0</v>
      </c>
      <c r="G135" s="145">
        <v>0</v>
      </c>
      <c r="H135" s="147">
        <v>72.462516700000009</v>
      </c>
      <c r="I135" s="147">
        <v>72.462516700000009</v>
      </c>
      <c r="J135" s="147">
        <v>0</v>
      </c>
      <c r="K135" s="147">
        <v>0</v>
      </c>
      <c r="L135" s="147">
        <v>0</v>
      </c>
      <c r="M135" s="147">
        <v>774.08459442000071</v>
      </c>
      <c r="N135" s="147">
        <v>752.09728270000073</v>
      </c>
      <c r="O135" s="147">
        <v>1664.6766445600001</v>
      </c>
      <c r="P135" s="147">
        <v>1664.6766445599999</v>
      </c>
      <c r="Q135" s="147">
        <v>0</v>
      </c>
      <c r="R135" s="147">
        <v>0</v>
      </c>
      <c r="S135" s="152">
        <v>37</v>
      </c>
      <c r="T135" s="152">
        <v>37</v>
      </c>
      <c r="U135" s="152">
        <v>0</v>
      </c>
      <c r="V135" s="152">
        <v>0</v>
      </c>
      <c r="W135" s="145"/>
      <c r="X135" s="146"/>
      <c r="Y135" s="146"/>
      <c r="Z135" s="145"/>
      <c r="AA135" s="146"/>
      <c r="AB135" s="145"/>
      <c r="AC135" s="145"/>
      <c r="AD135" s="145"/>
      <c r="AE135" s="146"/>
      <c r="AF135" s="145"/>
      <c r="AG135" s="144"/>
    </row>
    <row r="136" spans="1:33" ht="19.5" customHeight="1">
      <c r="A136" s="171"/>
      <c r="B136" s="150">
        <v>5</v>
      </c>
      <c r="C136" s="150" t="s">
        <v>842</v>
      </c>
      <c r="D136" s="153">
        <v>119</v>
      </c>
      <c r="E136" s="147">
        <v>24151.043597979999</v>
      </c>
      <c r="F136" s="145">
        <v>0</v>
      </c>
      <c r="G136" s="145">
        <v>0</v>
      </c>
      <c r="H136" s="147">
        <v>689.45057126999995</v>
      </c>
      <c r="I136" s="147">
        <v>689.45057126999995</v>
      </c>
      <c r="J136" s="147">
        <v>0</v>
      </c>
      <c r="K136" s="147">
        <v>3.1000000000000225E-2</v>
      </c>
      <c r="L136" s="147">
        <v>0</v>
      </c>
      <c r="M136" s="147">
        <v>117.45987673999907</v>
      </c>
      <c r="N136" s="147">
        <v>91.019818299999983</v>
      </c>
      <c r="O136" s="147">
        <v>23488.064085149999</v>
      </c>
      <c r="P136" s="147">
        <v>23445.310960149996</v>
      </c>
      <c r="Q136" s="147">
        <v>2540.3954105100001</v>
      </c>
      <c r="R136" s="147">
        <v>2540.3954105100001</v>
      </c>
      <c r="S136" s="152">
        <v>130</v>
      </c>
      <c r="T136" s="152">
        <v>129</v>
      </c>
      <c r="U136" s="152">
        <v>9</v>
      </c>
      <c r="V136" s="152">
        <v>9</v>
      </c>
      <c r="W136" s="145"/>
      <c r="X136" s="146"/>
      <c r="Y136" s="146"/>
      <c r="Z136" s="145"/>
      <c r="AA136" s="146"/>
      <c r="AB136" s="145"/>
      <c r="AC136" s="145"/>
      <c r="AD136" s="145"/>
      <c r="AE136" s="146"/>
      <c r="AF136" s="145"/>
      <c r="AG136" s="144"/>
    </row>
    <row r="137" spans="1:33" ht="19.5" customHeight="1">
      <c r="A137" s="171"/>
      <c r="B137" s="150">
        <v>6</v>
      </c>
      <c r="C137" s="150" t="s">
        <v>841</v>
      </c>
      <c r="D137" s="149">
        <v>120</v>
      </c>
      <c r="E137" s="147">
        <v>29095.941618824327</v>
      </c>
      <c r="F137" s="145">
        <v>0</v>
      </c>
      <c r="G137" s="145">
        <v>0</v>
      </c>
      <c r="H137" s="145">
        <v>0</v>
      </c>
      <c r="I137" s="145">
        <v>0</v>
      </c>
      <c r="J137" s="148">
        <v>0</v>
      </c>
      <c r="K137" s="148">
        <v>6.8367697538727165E-2</v>
      </c>
      <c r="L137" s="148">
        <v>0</v>
      </c>
      <c r="M137" s="148">
        <v>626.53723901820672</v>
      </c>
      <c r="N137" s="148">
        <v>1531.0522708042758</v>
      </c>
      <c r="O137" s="147">
        <v>28191.494954735801</v>
      </c>
      <c r="P137" s="145"/>
      <c r="Q137" s="145"/>
      <c r="R137" s="145"/>
      <c r="S137" s="162"/>
      <c r="T137" s="162"/>
      <c r="U137" s="162"/>
      <c r="V137" s="162"/>
      <c r="W137" s="145"/>
      <c r="X137" s="146"/>
      <c r="Y137" s="146"/>
      <c r="Z137" s="145"/>
      <c r="AA137" s="146"/>
      <c r="AB137" s="145"/>
      <c r="AC137" s="145"/>
      <c r="AD137" s="145"/>
      <c r="AE137" s="146"/>
      <c r="AF137" s="145"/>
      <c r="AG137" s="144"/>
    </row>
    <row r="138" spans="1:33" s="164" customFormat="1" ht="28.5" customHeight="1">
      <c r="A138" s="171" t="s">
        <v>9</v>
      </c>
      <c r="B138" s="166"/>
      <c r="C138" s="165" t="s">
        <v>881</v>
      </c>
      <c r="D138" s="153">
        <v>121</v>
      </c>
      <c r="E138" s="225">
        <v>132608.32098433998</v>
      </c>
      <c r="F138" s="159">
        <v>6065.6321449400002</v>
      </c>
      <c r="G138" s="159">
        <v>6064.9051449399994</v>
      </c>
      <c r="H138" s="159">
        <v>29149.63617306</v>
      </c>
      <c r="I138" s="159">
        <v>29146.72617306</v>
      </c>
      <c r="J138" s="145">
        <v>0</v>
      </c>
      <c r="K138" s="159">
        <v>1.0733999999999999</v>
      </c>
      <c r="L138" s="159">
        <v>0</v>
      </c>
      <c r="M138" s="159">
        <v>3623.1356897400001</v>
      </c>
      <c r="N138" s="159">
        <v>3670.8690053300002</v>
      </c>
      <c r="O138" s="159">
        <v>109477.65704063</v>
      </c>
      <c r="P138" s="159">
        <v>107996.87354062598</v>
      </c>
      <c r="Q138" s="159">
        <v>2302.1712249899997</v>
      </c>
      <c r="R138" s="159">
        <v>2302.1712249899997</v>
      </c>
      <c r="S138" s="158">
        <v>279</v>
      </c>
      <c r="T138" s="158">
        <v>276</v>
      </c>
      <c r="U138" s="158">
        <v>8</v>
      </c>
      <c r="V138" s="158">
        <v>8</v>
      </c>
      <c r="W138" s="157">
        <v>23.942025112486313</v>
      </c>
      <c r="X138" s="157">
        <v>0</v>
      </c>
      <c r="Y138" s="157">
        <v>17.96543311403509</v>
      </c>
      <c r="Z138" s="157">
        <v>0</v>
      </c>
      <c r="AA138" s="157">
        <v>18.002651146605555</v>
      </c>
      <c r="AB138" s="157">
        <v>0</v>
      </c>
      <c r="AC138" s="157">
        <v>36.396989577161847</v>
      </c>
      <c r="AD138" s="157">
        <v>17.04495760920085</v>
      </c>
      <c r="AE138" s="157">
        <v>16.398199405989324</v>
      </c>
      <c r="AF138" s="157">
        <v>13.90473691795194</v>
      </c>
      <c r="AG138" s="144"/>
    </row>
    <row r="139" spans="1:33" ht="19.5" customHeight="1">
      <c r="A139" s="171"/>
      <c r="B139" s="150">
        <v>1</v>
      </c>
      <c r="C139" s="150" t="s">
        <v>852</v>
      </c>
      <c r="D139" s="149">
        <v>122</v>
      </c>
      <c r="E139" s="147">
        <v>124078.71008896001</v>
      </c>
      <c r="F139" s="147">
        <v>6065.6321449400002</v>
      </c>
      <c r="G139" s="147">
        <v>6064.9051449399994</v>
      </c>
      <c r="H139" s="147">
        <v>28853.265101680001</v>
      </c>
      <c r="I139" s="147">
        <v>28850.355101680001</v>
      </c>
      <c r="J139" s="145">
        <v>0</v>
      </c>
      <c r="K139" s="147">
        <v>1.0733999999999999</v>
      </c>
      <c r="L139" s="147">
        <v>0</v>
      </c>
      <c r="M139" s="147">
        <v>3502.59501464</v>
      </c>
      <c r="N139" s="147">
        <v>3644.15295397</v>
      </c>
      <c r="O139" s="147">
        <v>101150.59259289</v>
      </c>
      <c r="P139" s="147">
        <v>99669.809092887983</v>
      </c>
      <c r="Q139" s="147">
        <v>1823.6712593099999</v>
      </c>
      <c r="R139" s="147">
        <v>1823.6712593099999</v>
      </c>
      <c r="S139" s="152">
        <v>259</v>
      </c>
      <c r="T139" s="152">
        <v>256</v>
      </c>
      <c r="U139" s="152">
        <v>7</v>
      </c>
      <c r="V139" s="152">
        <v>7</v>
      </c>
      <c r="W139" s="145"/>
      <c r="X139" s="146"/>
      <c r="Y139" s="146"/>
      <c r="Z139" s="145"/>
      <c r="AA139" s="146"/>
      <c r="AB139" s="145"/>
      <c r="AC139" s="145"/>
      <c r="AD139" s="145"/>
      <c r="AE139" s="146"/>
      <c r="AF139" s="145"/>
      <c r="AG139" s="144"/>
    </row>
    <row r="140" spans="1:33" ht="19.5" customHeight="1">
      <c r="A140" s="171"/>
      <c r="B140" s="150" t="s">
        <v>851</v>
      </c>
      <c r="C140" s="156" t="s">
        <v>850</v>
      </c>
      <c r="D140" s="153">
        <v>123</v>
      </c>
      <c r="E140" s="147">
        <v>31231.190015179996</v>
      </c>
      <c r="F140" s="147">
        <v>3258.8419613400001</v>
      </c>
      <c r="G140" s="147">
        <v>3258.8419613400001</v>
      </c>
      <c r="H140" s="147">
        <v>23509.009635400002</v>
      </c>
      <c r="I140" s="147">
        <v>23509.009635400002</v>
      </c>
      <c r="J140" s="145">
        <v>0</v>
      </c>
      <c r="K140" s="147">
        <v>0</v>
      </c>
      <c r="L140" s="147">
        <v>0</v>
      </c>
      <c r="M140" s="147">
        <v>382.48602654000001</v>
      </c>
      <c r="N140" s="147">
        <v>503.02670164000006</v>
      </c>
      <c r="O140" s="147">
        <v>10860.481666020001</v>
      </c>
      <c r="P140" s="147">
        <v>10860.481666019992</v>
      </c>
      <c r="Q140" s="147">
        <v>0</v>
      </c>
      <c r="R140" s="147">
        <v>0</v>
      </c>
      <c r="S140" s="152">
        <v>23</v>
      </c>
      <c r="T140" s="152">
        <v>23</v>
      </c>
      <c r="U140" s="152">
        <v>0</v>
      </c>
      <c r="V140" s="152">
        <v>0</v>
      </c>
      <c r="W140" s="145"/>
      <c r="X140" s="146"/>
      <c r="Y140" s="146"/>
      <c r="Z140" s="145"/>
      <c r="AA140" s="146"/>
      <c r="AB140" s="145"/>
      <c r="AC140" s="145"/>
      <c r="AD140" s="145"/>
      <c r="AE140" s="146"/>
      <c r="AF140" s="145"/>
      <c r="AG140" s="144"/>
    </row>
    <row r="141" spans="1:33" ht="19.5" customHeight="1">
      <c r="A141" s="171"/>
      <c r="B141" s="150" t="s">
        <v>849</v>
      </c>
      <c r="C141" s="156" t="s">
        <v>848</v>
      </c>
      <c r="D141" s="149">
        <v>124</v>
      </c>
      <c r="E141" s="147">
        <v>78100.237621390013</v>
      </c>
      <c r="F141" s="147">
        <v>1467.5401836000001</v>
      </c>
      <c r="G141" s="147">
        <v>1467.2491836000002</v>
      </c>
      <c r="H141" s="147">
        <v>3963.0697876600002</v>
      </c>
      <c r="I141" s="147">
        <v>3962.5157876600001</v>
      </c>
      <c r="J141" s="145">
        <v>0</v>
      </c>
      <c r="K141" s="147">
        <v>1.0664</v>
      </c>
      <c r="L141" s="147">
        <v>0</v>
      </c>
      <c r="M141" s="147">
        <v>120.74098810000001</v>
      </c>
      <c r="N141" s="147">
        <v>3141.1262523299997</v>
      </c>
      <c r="O141" s="147">
        <v>72585.389153099997</v>
      </c>
      <c r="P141" s="147">
        <v>71114.392653098999</v>
      </c>
      <c r="Q141" s="147">
        <v>202.77525931</v>
      </c>
      <c r="R141" s="147">
        <v>202.77525931</v>
      </c>
      <c r="S141" s="152">
        <v>172</v>
      </c>
      <c r="T141" s="152">
        <v>170</v>
      </c>
      <c r="U141" s="152">
        <v>6</v>
      </c>
      <c r="V141" s="152">
        <v>6</v>
      </c>
      <c r="W141" s="145"/>
      <c r="X141" s="146"/>
      <c r="Y141" s="146"/>
      <c r="Z141" s="145"/>
      <c r="AA141" s="146"/>
      <c r="AB141" s="145"/>
      <c r="AC141" s="145"/>
      <c r="AD141" s="145"/>
      <c r="AE141" s="146"/>
      <c r="AF141" s="145"/>
      <c r="AG141" s="144"/>
    </row>
    <row r="142" spans="1:33" ht="19.5" customHeight="1">
      <c r="A142" s="171"/>
      <c r="B142" s="150" t="s">
        <v>847</v>
      </c>
      <c r="C142" s="156" t="s">
        <v>846</v>
      </c>
      <c r="D142" s="153">
        <v>125</v>
      </c>
      <c r="E142" s="147">
        <v>14747.282452390002</v>
      </c>
      <c r="F142" s="147">
        <v>1339.25</v>
      </c>
      <c r="G142" s="147">
        <v>1338.8139999999999</v>
      </c>
      <c r="H142" s="147">
        <v>1381.1856786200001</v>
      </c>
      <c r="I142" s="147">
        <v>1378.8296786200001</v>
      </c>
      <c r="J142" s="145">
        <v>0</v>
      </c>
      <c r="K142" s="147">
        <v>7.0000000000000001E-3</v>
      </c>
      <c r="L142" s="147">
        <v>0</v>
      </c>
      <c r="M142" s="147">
        <v>2999.3679999999999</v>
      </c>
      <c r="N142" s="147">
        <v>0</v>
      </c>
      <c r="O142" s="147">
        <v>17704.721773770001</v>
      </c>
      <c r="P142" s="147">
        <v>17694.934773769</v>
      </c>
      <c r="Q142" s="147">
        <v>1620.896</v>
      </c>
      <c r="R142" s="147">
        <v>1620.896</v>
      </c>
      <c r="S142" s="152">
        <v>64</v>
      </c>
      <c r="T142" s="152">
        <v>63</v>
      </c>
      <c r="U142" s="152">
        <v>1</v>
      </c>
      <c r="V142" s="152">
        <v>1</v>
      </c>
      <c r="W142" s="145"/>
      <c r="X142" s="146"/>
      <c r="Y142" s="146"/>
      <c r="Z142" s="145"/>
      <c r="AA142" s="146"/>
      <c r="AB142" s="145"/>
      <c r="AC142" s="145"/>
      <c r="AD142" s="145"/>
      <c r="AE142" s="146"/>
      <c r="AF142" s="145"/>
      <c r="AG142" s="144"/>
    </row>
    <row r="143" spans="1:33" ht="19.5" customHeight="1">
      <c r="A143" s="171"/>
      <c r="B143" s="150">
        <v>2</v>
      </c>
      <c r="C143" s="150" t="s">
        <v>845</v>
      </c>
      <c r="D143" s="149">
        <v>126</v>
      </c>
      <c r="E143" s="147">
        <v>6867.2159452100013</v>
      </c>
      <c r="F143" s="145">
        <v>0</v>
      </c>
      <c r="G143" s="145">
        <v>0</v>
      </c>
      <c r="H143" s="147">
        <v>266.06089689999999</v>
      </c>
      <c r="I143" s="147">
        <v>266.06089689999999</v>
      </c>
      <c r="J143" s="147">
        <v>0</v>
      </c>
      <c r="K143" s="147">
        <v>0</v>
      </c>
      <c r="L143" s="147">
        <v>0</v>
      </c>
      <c r="M143" s="147">
        <v>120.54067509999999</v>
      </c>
      <c r="N143" s="147">
        <v>26.716051360000002</v>
      </c>
      <c r="O143" s="147">
        <v>6694.9796720500008</v>
      </c>
      <c r="P143" s="147">
        <v>6694.9796720500008</v>
      </c>
      <c r="Q143" s="147">
        <v>0</v>
      </c>
      <c r="R143" s="147">
        <v>0</v>
      </c>
      <c r="S143" s="152">
        <v>8</v>
      </c>
      <c r="T143" s="152">
        <v>8</v>
      </c>
      <c r="U143" s="152">
        <v>0</v>
      </c>
      <c r="V143" s="152">
        <v>0</v>
      </c>
      <c r="W143" s="145"/>
      <c r="X143" s="146"/>
      <c r="Y143" s="146"/>
      <c r="Z143" s="145"/>
      <c r="AA143" s="146"/>
      <c r="AB143" s="145"/>
      <c r="AC143" s="145"/>
      <c r="AD143" s="145"/>
      <c r="AE143" s="146"/>
      <c r="AF143" s="145"/>
      <c r="AG143" s="144"/>
    </row>
    <row r="144" spans="1:33" ht="19.5" customHeight="1">
      <c r="A144" s="171"/>
      <c r="B144" s="150">
        <v>3</v>
      </c>
      <c r="C144" s="150" t="s">
        <v>844</v>
      </c>
      <c r="D144" s="153">
        <v>127</v>
      </c>
      <c r="E144" s="147">
        <v>451.73229861000004</v>
      </c>
      <c r="F144" s="145">
        <v>0</v>
      </c>
      <c r="G144" s="145">
        <v>0</v>
      </c>
      <c r="H144" s="147">
        <v>30</v>
      </c>
      <c r="I144" s="147">
        <v>30</v>
      </c>
      <c r="J144" s="147">
        <v>0</v>
      </c>
      <c r="K144" s="147">
        <v>0</v>
      </c>
      <c r="L144" s="147">
        <v>0</v>
      </c>
      <c r="M144" s="147">
        <v>0</v>
      </c>
      <c r="N144" s="147">
        <v>0</v>
      </c>
      <c r="O144" s="147">
        <v>421.73229861000004</v>
      </c>
      <c r="P144" s="147">
        <v>421.73229861000004</v>
      </c>
      <c r="Q144" s="147">
        <v>0</v>
      </c>
      <c r="R144" s="147">
        <v>0</v>
      </c>
      <c r="S144" s="152">
        <v>2</v>
      </c>
      <c r="T144" s="152">
        <v>2</v>
      </c>
      <c r="U144" s="152">
        <v>0</v>
      </c>
      <c r="V144" s="152">
        <v>0</v>
      </c>
      <c r="W144" s="145"/>
      <c r="X144" s="146"/>
      <c r="Y144" s="146"/>
      <c r="Z144" s="145"/>
      <c r="AA144" s="146"/>
      <c r="AB144" s="145"/>
      <c r="AC144" s="145"/>
      <c r="AD144" s="145"/>
      <c r="AE144" s="146"/>
      <c r="AF144" s="145"/>
      <c r="AG144" s="144"/>
    </row>
    <row r="145" spans="1:33" ht="19.5" customHeight="1">
      <c r="A145" s="171"/>
      <c r="B145" s="150">
        <v>4</v>
      </c>
      <c r="C145" s="150" t="s">
        <v>843</v>
      </c>
      <c r="D145" s="149">
        <v>128</v>
      </c>
      <c r="E145" s="147">
        <v>35.063718249999987</v>
      </c>
      <c r="F145" s="145">
        <v>0</v>
      </c>
      <c r="G145" s="145">
        <v>0</v>
      </c>
      <c r="H145" s="147">
        <v>0.31017447999998921</v>
      </c>
      <c r="I145" s="147">
        <v>0.31017447999998921</v>
      </c>
      <c r="J145" s="147">
        <v>0</v>
      </c>
      <c r="K145" s="147">
        <v>0</v>
      </c>
      <c r="L145" s="147">
        <v>0</v>
      </c>
      <c r="M145" s="147">
        <v>0</v>
      </c>
      <c r="N145" s="147">
        <v>0</v>
      </c>
      <c r="O145" s="147">
        <v>34.75354377</v>
      </c>
      <c r="P145" s="147">
        <v>34.753543768999997</v>
      </c>
      <c r="Q145" s="147">
        <v>0</v>
      </c>
      <c r="R145" s="147">
        <v>0</v>
      </c>
      <c r="S145" s="152">
        <v>3</v>
      </c>
      <c r="T145" s="152">
        <v>3</v>
      </c>
      <c r="U145" s="152">
        <v>0</v>
      </c>
      <c r="V145" s="152">
        <v>0</v>
      </c>
      <c r="W145" s="145"/>
      <c r="X145" s="146"/>
      <c r="Y145" s="146"/>
      <c r="Z145" s="145"/>
      <c r="AA145" s="146"/>
      <c r="AB145" s="145"/>
      <c r="AC145" s="145"/>
      <c r="AD145" s="145"/>
      <c r="AE145" s="146"/>
      <c r="AF145" s="145"/>
      <c r="AG145" s="144"/>
    </row>
    <row r="146" spans="1:33" ht="19.5" customHeight="1">
      <c r="A146" s="171"/>
      <c r="B146" s="150">
        <v>5</v>
      </c>
      <c r="C146" s="150" t="s">
        <v>842</v>
      </c>
      <c r="D146" s="153">
        <v>129</v>
      </c>
      <c r="E146" s="147">
        <v>1175.5989333099999</v>
      </c>
      <c r="F146" s="145">
        <v>0</v>
      </c>
      <c r="G146" s="145">
        <v>0</v>
      </c>
      <c r="H146" s="147">
        <v>0</v>
      </c>
      <c r="I146" s="147">
        <v>0</v>
      </c>
      <c r="J146" s="147">
        <v>0</v>
      </c>
      <c r="K146" s="147">
        <v>0</v>
      </c>
      <c r="L146" s="147">
        <v>0</v>
      </c>
      <c r="M146" s="147">
        <v>0</v>
      </c>
      <c r="N146" s="147">
        <v>0</v>
      </c>
      <c r="O146" s="147">
        <v>1175.5989333099999</v>
      </c>
      <c r="P146" s="147">
        <v>1175.5989333089999</v>
      </c>
      <c r="Q146" s="147">
        <v>478.49996568</v>
      </c>
      <c r="R146" s="147">
        <v>478.49996568</v>
      </c>
      <c r="S146" s="152">
        <v>7</v>
      </c>
      <c r="T146" s="152">
        <v>7</v>
      </c>
      <c r="U146" s="152">
        <v>1</v>
      </c>
      <c r="V146" s="152">
        <v>1</v>
      </c>
      <c r="W146" s="145"/>
      <c r="X146" s="146"/>
      <c r="Y146" s="146"/>
      <c r="Z146" s="145"/>
      <c r="AA146" s="146"/>
      <c r="AB146" s="145"/>
      <c r="AC146" s="145"/>
      <c r="AD146" s="145"/>
      <c r="AE146" s="146"/>
      <c r="AF146" s="145"/>
      <c r="AG146" s="144"/>
    </row>
    <row r="147" spans="1:33" ht="19.5" customHeight="1">
      <c r="A147" s="171"/>
      <c r="B147" s="150">
        <v>6</v>
      </c>
      <c r="C147" s="150" t="s">
        <v>841</v>
      </c>
      <c r="D147" s="149">
        <v>130</v>
      </c>
      <c r="E147" s="147">
        <v>2070.5125434494994</v>
      </c>
      <c r="F147" s="145">
        <v>0</v>
      </c>
      <c r="G147" s="145">
        <v>0</v>
      </c>
      <c r="H147" s="145">
        <v>0</v>
      </c>
      <c r="I147" s="145">
        <v>0</v>
      </c>
      <c r="J147" s="148">
        <v>0</v>
      </c>
      <c r="K147" s="148">
        <v>0</v>
      </c>
      <c r="L147" s="148">
        <v>0</v>
      </c>
      <c r="M147" s="148">
        <v>33.316142201250088</v>
      </c>
      <c r="N147" s="148">
        <v>153.78527603009903</v>
      </c>
      <c r="O147" s="147">
        <v>1950.0434096206507</v>
      </c>
      <c r="P147" s="145"/>
      <c r="Q147" s="145"/>
      <c r="R147" s="145"/>
      <c r="S147" s="162"/>
      <c r="T147" s="162"/>
      <c r="U147" s="162"/>
      <c r="V147" s="162"/>
      <c r="W147" s="145"/>
      <c r="X147" s="146"/>
      <c r="Y147" s="146"/>
      <c r="Z147" s="145"/>
      <c r="AA147" s="146"/>
      <c r="AB147" s="145"/>
      <c r="AC147" s="145"/>
      <c r="AD147" s="145"/>
      <c r="AE147" s="146"/>
      <c r="AF147" s="145"/>
      <c r="AG147" s="144"/>
    </row>
    <row r="148" spans="1:33" s="164" customFormat="1" ht="56.25" customHeight="1">
      <c r="A148" s="171" t="s">
        <v>10</v>
      </c>
      <c r="B148" s="166"/>
      <c r="C148" s="169" t="s">
        <v>880</v>
      </c>
      <c r="D148" s="153">
        <v>131</v>
      </c>
      <c r="E148" s="225">
        <v>820253.62217842857</v>
      </c>
      <c r="F148" s="159">
        <v>587802.41637971997</v>
      </c>
      <c r="G148" s="159">
        <v>587707.19837971998</v>
      </c>
      <c r="H148" s="159">
        <v>302100.71573129977</v>
      </c>
      <c r="I148" s="159">
        <v>298612.13973129977</v>
      </c>
      <c r="J148" s="145">
        <v>0</v>
      </c>
      <c r="K148" s="159">
        <v>72.025495326399223</v>
      </c>
      <c r="L148" s="159">
        <v>20.999999999999091</v>
      </c>
      <c r="M148" s="159">
        <v>47026.530054699993</v>
      </c>
      <c r="N148" s="159">
        <v>47026.530054699993</v>
      </c>
      <c r="O148" s="159">
        <v>1101387.6273221753</v>
      </c>
      <c r="P148" s="159">
        <v>1034369.2386850282</v>
      </c>
      <c r="Q148" s="159">
        <v>66.527148899999986</v>
      </c>
      <c r="R148" s="159">
        <v>66.527148899999986</v>
      </c>
      <c r="S148" s="158">
        <v>9683</v>
      </c>
      <c r="T148" s="158">
        <v>9669</v>
      </c>
      <c r="U148" s="158">
        <v>2</v>
      </c>
      <c r="V148" s="158">
        <v>2</v>
      </c>
      <c r="W148" s="157">
        <v>12.43156963311062</v>
      </c>
      <c r="X148" s="157">
        <v>0</v>
      </c>
      <c r="Y148" s="157">
        <v>17.196888091319391</v>
      </c>
      <c r="Z148" s="157">
        <v>0</v>
      </c>
      <c r="AA148" s="157">
        <v>18.55509844166528</v>
      </c>
      <c r="AB148" s="157">
        <v>0</v>
      </c>
      <c r="AC148" s="157">
        <v>17.524763415779809</v>
      </c>
      <c r="AD148" s="157">
        <v>19.74714802090686</v>
      </c>
      <c r="AE148" s="157">
        <v>15.699727208789835</v>
      </c>
      <c r="AF148" s="157">
        <v>9.6490711585178364</v>
      </c>
      <c r="AG148" s="144"/>
    </row>
    <row r="149" spans="1:33" ht="20.25" customHeight="1">
      <c r="A149" s="171"/>
      <c r="B149" s="150">
        <v>1</v>
      </c>
      <c r="C149" s="150" t="s">
        <v>852</v>
      </c>
      <c r="D149" s="149">
        <v>132</v>
      </c>
      <c r="E149" s="147">
        <v>581936.15566981991</v>
      </c>
      <c r="F149" s="147">
        <v>587802.41637971997</v>
      </c>
      <c r="G149" s="147">
        <v>587707.19837971998</v>
      </c>
      <c r="H149" s="147">
        <v>299327.75178121973</v>
      </c>
      <c r="I149" s="147">
        <v>295875.01878121973</v>
      </c>
      <c r="J149" s="145">
        <v>0</v>
      </c>
      <c r="K149" s="147">
        <v>58.091199999999183</v>
      </c>
      <c r="L149" s="147">
        <v>20.999999999999091</v>
      </c>
      <c r="M149" s="147">
        <v>25245.281286329991</v>
      </c>
      <c r="N149" s="147">
        <v>16928.761224769994</v>
      </c>
      <c r="O149" s="147">
        <v>878764.43152988027</v>
      </c>
      <c r="P149" s="147">
        <v>830962.29152987828</v>
      </c>
      <c r="Q149" s="147">
        <v>66.527148899999986</v>
      </c>
      <c r="R149" s="147">
        <v>66.527148899999986</v>
      </c>
      <c r="S149" s="152">
        <v>8435</v>
      </c>
      <c r="T149" s="152">
        <v>8423</v>
      </c>
      <c r="U149" s="152">
        <v>2</v>
      </c>
      <c r="V149" s="152">
        <v>2</v>
      </c>
      <c r="W149" s="145"/>
      <c r="X149" s="146"/>
      <c r="Y149" s="146"/>
      <c r="Z149" s="145"/>
      <c r="AA149" s="146"/>
      <c r="AB149" s="145"/>
      <c r="AC149" s="145"/>
      <c r="AD149" s="145"/>
      <c r="AE149" s="146"/>
      <c r="AF149" s="145"/>
      <c r="AG149" s="144"/>
    </row>
    <row r="150" spans="1:33" ht="20.25" customHeight="1">
      <c r="A150" s="171"/>
      <c r="B150" s="150" t="s">
        <v>851</v>
      </c>
      <c r="C150" s="156" t="s">
        <v>850</v>
      </c>
      <c r="D150" s="153">
        <v>133</v>
      </c>
      <c r="E150" s="147">
        <v>247793.11393534997</v>
      </c>
      <c r="F150" s="147">
        <v>360641.37192637997</v>
      </c>
      <c r="G150" s="147">
        <v>360641.37192637997</v>
      </c>
      <c r="H150" s="147">
        <v>153888.34419788999</v>
      </c>
      <c r="I150" s="147">
        <v>150468.09419788999</v>
      </c>
      <c r="J150" s="145">
        <v>0</v>
      </c>
      <c r="K150" s="147">
        <v>2.48</v>
      </c>
      <c r="L150" s="147">
        <v>0</v>
      </c>
      <c r="M150" s="147">
        <v>2224.6212303299999</v>
      </c>
      <c r="N150" s="147">
        <v>3202.9575629800001</v>
      </c>
      <c r="O150" s="147">
        <v>453570.28533118992</v>
      </c>
      <c r="P150" s="147">
        <v>453570.28533118998</v>
      </c>
      <c r="Q150" s="147">
        <v>0</v>
      </c>
      <c r="R150" s="147">
        <v>0</v>
      </c>
      <c r="S150" s="152">
        <v>721</v>
      </c>
      <c r="T150" s="152">
        <v>721</v>
      </c>
      <c r="U150" s="152">
        <v>0</v>
      </c>
      <c r="V150" s="152">
        <v>0</v>
      </c>
      <c r="W150" s="145"/>
      <c r="X150" s="146"/>
      <c r="Y150" s="146"/>
      <c r="Z150" s="145"/>
      <c r="AA150" s="146"/>
      <c r="AB150" s="145"/>
      <c r="AC150" s="145"/>
      <c r="AD150" s="145"/>
      <c r="AE150" s="146"/>
      <c r="AF150" s="145"/>
      <c r="AG150" s="144"/>
    </row>
    <row r="151" spans="1:33" ht="20.25" customHeight="1">
      <c r="A151" s="171"/>
      <c r="B151" s="150" t="s">
        <v>849</v>
      </c>
      <c r="C151" s="156" t="s">
        <v>848</v>
      </c>
      <c r="D151" s="149">
        <v>134</v>
      </c>
      <c r="E151" s="147">
        <v>267595.29190613993</v>
      </c>
      <c r="F151" s="147">
        <v>225982.56993982007</v>
      </c>
      <c r="G151" s="147">
        <v>225953.67693982006</v>
      </c>
      <c r="H151" s="147">
        <v>144225.26244020971</v>
      </c>
      <c r="I151" s="147">
        <v>144221.5464402097</v>
      </c>
      <c r="J151" s="145">
        <v>0</v>
      </c>
      <c r="K151" s="147">
        <v>55.600199999999184</v>
      </c>
      <c r="L151" s="147">
        <v>20.999999999999091</v>
      </c>
      <c r="M151" s="147">
        <v>22346.405414239991</v>
      </c>
      <c r="N151" s="147">
        <v>4879.6454239899977</v>
      </c>
      <c r="O151" s="147">
        <v>366853.95959600026</v>
      </c>
      <c r="P151" s="147">
        <v>319113.96759600029</v>
      </c>
      <c r="Q151" s="147">
        <v>66.527148899999986</v>
      </c>
      <c r="R151" s="147">
        <v>66.527148899999986</v>
      </c>
      <c r="S151" s="152">
        <v>7611</v>
      </c>
      <c r="T151" s="152">
        <v>7600</v>
      </c>
      <c r="U151" s="152">
        <v>2</v>
      </c>
      <c r="V151" s="152">
        <v>2</v>
      </c>
      <c r="W151" s="145"/>
      <c r="X151" s="146"/>
      <c r="Y151" s="146"/>
      <c r="Z151" s="145"/>
      <c r="AA151" s="146"/>
      <c r="AB151" s="145"/>
      <c r="AC151" s="145"/>
      <c r="AD151" s="145"/>
      <c r="AE151" s="146"/>
      <c r="AF151" s="145"/>
      <c r="AG151" s="144"/>
    </row>
    <row r="152" spans="1:33" ht="20.25" customHeight="1">
      <c r="A152" s="171"/>
      <c r="B152" s="150" t="s">
        <v>847</v>
      </c>
      <c r="C152" s="156" t="s">
        <v>846</v>
      </c>
      <c r="D152" s="153">
        <v>135</v>
      </c>
      <c r="E152" s="147">
        <v>66547.749828330023</v>
      </c>
      <c r="F152" s="147">
        <v>1178.4745135200001</v>
      </c>
      <c r="G152" s="147">
        <v>1112.14951352</v>
      </c>
      <c r="H152" s="147">
        <v>1214.1451431200001</v>
      </c>
      <c r="I152" s="147">
        <v>1185.37814312</v>
      </c>
      <c r="J152" s="145">
        <v>0</v>
      </c>
      <c r="K152" s="147">
        <v>1.0999999999999999E-2</v>
      </c>
      <c r="L152" s="147">
        <v>0</v>
      </c>
      <c r="M152" s="147">
        <v>674.25464175999991</v>
      </c>
      <c r="N152" s="147">
        <v>8846.1582377999985</v>
      </c>
      <c r="O152" s="147">
        <v>58340.186602690032</v>
      </c>
      <c r="P152" s="147">
        <v>58278.038602688001</v>
      </c>
      <c r="Q152" s="147">
        <v>0</v>
      </c>
      <c r="R152" s="147">
        <v>0</v>
      </c>
      <c r="S152" s="152">
        <v>103</v>
      </c>
      <c r="T152" s="152">
        <v>102</v>
      </c>
      <c r="U152" s="152">
        <v>0</v>
      </c>
      <c r="V152" s="152">
        <v>0</v>
      </c>
      <c r="W152" s="145"/>
      <c r="X152" s="146"/>
      <c r="Y152" s="146"/>
      <c r="Z152" s="145"/>
      <c r="AA152" s="146"/>
      <c r="AB152" s="145"/>
      <c r="AC152" s="145"/>
      <c r="AD152" s="145"/>
      <c r="AE152" s="146"/>
      <c r="AF152" s="145"/>
      <c r="AG152" s="144"/>
    </row>
    <row r="153" spans="1:33" ht="20.25" customHeight="1">
      <c r="A153" s="171"/>
      <c r="B153" s="150">
        <v>2</v>
      </c>
      <c r="C153" s="150" t="s">
        <v>845</v>
      </c>
      <c r="D153" s="149">
        <v>136</v>
      </c>
      <c r="E153" s="147">
        <v>215588.96959668002</v>
      </c>
      <c r="F153" s="145">
        <v>0</v>
      </c>
      <c r="G153" s="145">
        <v>0</v>
      </c>
      <c r="H153" s="147">
        <v>2712.7436513900116</v>
      </c>
      <c r="I153" s="147">
        <v>2676.9006513900117</v>
      </c>
      <c r="J153" s="147">
        <v>0</v>
      </c>
      <c r="K153" s="147">
        <v>1.1419999999999999</v>
      </c>
      <c r="L153" s="147">
        <v>0</v>
      </c>
      <c r="M153" s="147">
        <v>2830.0062434000019</v>
      </c>
      <c r="N153" s="147">
        <v>29714.256304959996</v>
      </c>
      <c r="O153" s="147">
        <v>185993.11788372998</v>
      </c>
      <c r="P153" s="147">
        <v>185993.11788373001</v>
      </c>
      <c r="Q153" s="147">
        <v>0</v>
      </c>
      <c r="R153" s="147">
        <v>0</v>
      </c>
      <c r="S153" s="152">
        <v>1222</v>
      </c>
      <c r="T153" s="152">
        <v>1222</v>
      </c>
      <c r="U153" s="152">
        <v>0</v>
      </c>
      <c r="V153" s="152">
        <v>0</v>
      </c>
      <c r="W153" s="145"/>
      <c r="X153" s="146"/>
      <c r="Y153" s="146"/>
      <c r="Z153" s="145"/>
      <c r="AA153" s="146"/>
      <c r="AB153" s="145"/>
      <c r="AC153" s="145"/>
      <c r="AD153" s="145"/>
      <c r="AE153" s="146"/>
      <c r="AF153" s="145"/>
      <c r="AG153" s="144"/>
    </row>
    <row r="154" spans="1:33" ht="20.25" customHeight="1">
      <c r="A154" s="171"/>
      <c r="B154" s="150">
        <v>3</v>
      </c>
      <c r="C154" s="150" t="s">
        <v>844</v>
      </c>
      <c r="D154" s="153">
        <v>137</v>
      </c>
      <c r="E154" s="147">
        <v>1451.0887152585999</v>
      </c>
      <c r="F154" s="145">
        <v>0</v>
      </c>
      <c r="G154" s="145">
        <v>0</v>
      </c>
      <c r="H154" s="147">
        <v>46.758531990000002</v>
      </c>
      <c r="I154" s="147">
        <v>46.758531990000002</v>
      </c>
      <c r="J154" s="147">
        <v>0</v>
      </c>
      <c r="K154" s="147">
        <v>12.792295326400041</v>
      </c>
      <c r="L154" s="147">
        <v>0</v>
      </c>
      <c r="M154" s="147">
        <v>18567.73</v>
      </c>
      <c r="N154" s="147">
        <v>0</v>
      </c>
      <c r="O154" s="147">
        <v>19984.852478595003</v>
      </c>
      <c r="P154" s="147">
        <v>768.60384144999989</v>
      </c>
      <c r="Q154" s="147">
        <v>0</v>
      </c>
      <c r="R154" s="147">
        <v>0</v>
      </c>
      <c r="S154" s="152">
        <v>7</v>
      </c>
      <c r="T154" s="152">
        <v>5</v>
      </c>
      <c r="U154" s="152">
        <v>0</v>
      </c>
      <c r="V154" s="152">
        <v>0</v>
      </c>
      <c r="W154" s="145"/>
      <c r="X154" s="146"/>
      <c r="Y154" s="146"/>
      <c r="Z154" s="145"/>
      <c r="AA154" s="146"/>
      <c r="AB154" s="145"/>
      <c r="AC154" s="145"/>
      <c r="AD154" s="145"/>
      <c r="AE154" s="146"/>
      <c r="AF154" s="145"/>
      <c r="AG154" s="144"/>
    </row>
    <row r="155" spans="1:33" ht="20.25" customHeight="1">
      <c r="A155" s="171"/>
      <c r="B155" s="150">
        <v>4</v>
      </c>
      <c r="C155" s="150" t="s">
        <v>843</v>
      </c>
      <c r="D155" s="149">
        <v>138</v>
      </c>
      <c r="E155" s="147">
        <v>417.89998926999999</v>
      </c>
      <c r="F155" s="145">
        <v>0</v>
      </c>
      <c r="G155" s="145">
        <v>0</v>
      </c>
      <c r="H155" s="147">
        <v>13.4617667</v>
      </c>
      <c r="I155" s="147">
        <v>13.4617667</v>
      </c>
      <c r="J155" s="147">
        <v>0</v>
      </c>
      <c r="K155" s="147">
        <v>0</v>
      </c>
      <c r="L155" s="147">
        <v>0</v>
      </c>
      <c r="M155" s="147">
        <v>1.1546319456101628E-14</v>
      </c>
      <c r="N155" s="147">
        <v>0</v>
      </c>
      <c r="O155" s="147">
        <v>404.43822256999999</v>
      </c>
      <c r="P155" s="147">
        <v>404.43822256999999</v>
      </c>
      <c r="Q155" s="147">
        <v>0</v>
      </c>
      <c r="R155" s="147">
        <v>0</v>
      </c>
      <c r="S155" s="152">
        <v>3</v>
      </c>
      <c r="T155" s="152">
        <v>3</v>
      </c>
      <c r="U155" s="152">
        <v>0</v>
      </c>
      <c r="V155" s="152">
        <v>0</v>
      </c>
      <c r="W155" s="145"/>
      <c r="X155" s="146"/>
      <c r="Y155" s="146"/>
      <c r="Z155" s="145"/>
      <c r="AA155" s="146"/>
      <c r="AB155" s="145"/>
      <c r="AC155" s="145"/>
      <c r="AD155" s="145"/>
      <c r="AE155" s="146"/>
      <c r="AF155" s="145"/>
      <c r="AG155" s="144"/>
    </row>
    <row r="156" spans="1:33" ht="20.25" customHeight="1">
      <c r="A156" s="171"/>
      <c r="B156" s="150">
        <v>5</v>
      </c>
      <c r="C156" s="150" t="s">
        <v>842</v>
      </c>
      <c r="D156" s="153">
        <v>139</v>
      </c>
      <c r="E156" s="147">
        <v>20859.508207399998</v>
      </c>
      <c r="F156" s="145">
        <v>0</v>
      </c>
      <c r="G156" s="145">
        <v>0</v>
      </c>
      <c r="H156" s="147">
        <v>0</v>
      </c>
      <c r="I156" s="147">
        <v>0</v>
      </c>
      <c r="J156" s="147">
        <v>4618.7209999999995</v>
      </c>
      <c r="K156" s="147">
        <v>0</v>
      </c>
      <c r="L156" s="147">
        <v>0</v>
      </c>
      <c r="M156" s="147">
        <v>383.51252497000002</v>
      </c>
      <c r="N156" s="147">
        <v>383.51252497000002</v>
      </c>
      <c r="O156" s="147">
        <v>16240.787207400001</v>
      </c>
      <c r="P156" s="147">
        <v>16240.787207400001</v>
      </c>
      <c r="Q156" s="147">
        <v>0</v>
      </c>
      <c r="R156" s="147">
        <v>0</v>
      </c>
      <c r="S156" s="152">
        <v>16</v>
      </c>
      <c r="T156" s="152">
        <v>16</v>
      </c>
      <c r="U156" s="152">
        <v>0</v>
      </c>
      <c r="V156" s="152">
        <v>0</v>
      </c>
      <c r="W156" s="145"/>
      <c r="X156" s="146"/>
      <c r="Y156" s="146"/>
      <c r="Z156" s="145"/>
      <c r="AA156" s="146"/>
      <c r="AB156" s="145"/>
      <c r="AC156" s="145"/>
      <c r="AD156" s="145"/>
      <c r="AE156" s="146"/>
      <c r="AF156" s="145"/>
      <c r="AG156" s="144"/>
    </row>
    <row r="157" spans="1:33" ht="20.25" customHeight="1">
      <c r="A157" s="171"/>
      <c r="B157" s="150">
        <v>6</v>
      </c>
      <c r="C157" s="150" t="s">
        <v>841</v>
      </c>
      <c r="D157" s="149">
        <v>140</v>
      </c>
      <c r="E157" s="147">
        <v>96183.624323463489</v>
      </c>
      <c r="F157" s="145">
        <v>0</v>
      </c>
      <c r="G157" s="145">
        <v>0</v>
      </c>
      <c r="H157" s="145">
        <v>0</v>
      </c>
      <c r="I157" s="145">
        <v>0</v>
      </c>
      <c r="J157" s="148">
        <v>4618.7209999999995</v>
      </c>
      <c r="K157" s="148">
        <v>1.4135999999999999E-2</v>
      </c>
      <c r="L157" s="148">
        <v>0</v>
      </c>
      <c r="M157" s="148">
        <v>4108.5852184329487</v>
      </c>
      <c r="N157" s="148">
        <v>452.99901279598947</v>
      </c>
      <c r="O157" s="147">
        <v>95220.503665100448</v>
      </c>
      <c r="P157" s="145"/>
      <c r="Q157" s="145"/>
      <c r="R157" s="145"/>
      <c r="S157" s="162"/>
      <c r="T157" s="162"/>
      <c r="U157" s="162"/>
      <c r="V157" s="162"/>
      <c r="W157" s="145"/>
      <c r="X157" s="146"/>
      <c r="Y157" s="146"/>
      <c r="Z157" s="145"/>
      <c r="AA157" s="146"/>
      <c r="AB157" s="145"/>
      <c r="AC157" s="145"/>
      <c r="AD157" s="145"/>
      <c r="AE157" s="146"/>
      <c r="AF157" s="145"/>
      <c r="AG157" s="144"/>
    </row>
    <row r="158" spans="1:33" s="164" customFormat="1" ht="28.5" customHeight="1">
      <c r="A158" s="171" t="s">
        <v>11</v>
      </c>
      <c r="B158" s="166"/>
      <c r="C158" s="165" t="s">
        <v>879</v>
      </c>
      <c r="D158" s="153">
        <v>141</v>
      </c>
      <c r="E158" s="225">
        <v>5513984.8920576386</v>
      </c>
      <c r="F158" s="159">
        <v>323726.62182550004</v>
      </c>
      <c r="G158" s="159">
        <v>323726.62182550004</v>
      </c>
      <c r="H158" s="159">
        <v>80048.850480580906</v>
      </c>
      <c r="I158" s="159">
        <v>80040.551179930015</v>
      </c>
      <c r="J158" s="145">
        <v>0</v>
      </c>
      <c r="K158" s="159">
        <v>97.215274932398316</v>
      </c>
      <c r="L158" s="159">
        <v>42.516615462998182</v>
      </c>
      <c r="M158" s="159">
        <v>694503.39914306963</v>
      </c>
      <c r="N158" s="159">
        <v>694454.15888986073</v>
      </c>
      <c r="O158" s="159">
        <v>5757661.6022123359</v>
      </c>
      <c r="P158" s="159">
        <v>5681478.602515853</v>
      </c>
      <c r="Q158" s="159">
        <v>706529.56403923046</v>
      </c>
      <c r="R158" s="159">
        <v>706529.56403923046</v>
      </c>
      <c r="S158" s="158">
        <v>52664</v>
      </c>
      <c r="T158" s="158">
        <v>52648</v>
      </c>
      <c r="U158" s="158">
        <v>8707</v>
      </c>
      <c r="V158" s="158">
        <v>8707</v>
      </c>
      <c r="W158" s="157">
        <v>210.18239281759182</v>
      </c>
      <c r="X158" s="157">
        <v>0</v>
      </c>
      <c r="Y158" s="157">
        <v>11.794551129569198</v>
      </c>
      <c r="Z158" s="157">
        <v>0</v>
      </c>
      <c r="AA158" s="157">
        <v>11.849855766113111</v>
      </c>
      <c r="AB158" s="157">
        <v>0</v>
      </c>
      <c r="AC158" s="157">
        <v>195.07117863197652</v>
      </c>
      <c r="AD158" s="157">
        <v>29.897687457835325</v>
      </c>
      <c r="AE158" s="157">
        <v>11.629182810979197</v>
      </c>
      <c r="AF158" s="157">
        <v>9.364045680114673</v>
      </c>
      <c r="AG158" s="144"/>
    </row>
    <row r="159" spans="1:33" ht="20.25" customHeight="1">
      <c r="A159" s="171"/>
      <c r="B159" s="150">
        <v>1</v>
      </c>
      <c r="C159" s="150" t="s">
        <v>852</v>
      </c>
      <c r="D159" s="149">
        <v>142</v>
      </c>
      <c r="E159" s="147">
        <v>5321942.6479490893</v>
      </c>
      <c r="F159" s="147">
        <v>323726.62182550004</v>
      </c>
      <c r="G159" s="147">
        <v>323726.62182550004</v>
      </c>
      <c r="H159" s="147">
        <v>75709.473653130321</v>
      </c>
      <c r="I159" s="147">
        <v>75704.552335920016</v>
      </c>
      <c r="J159" s="145">
        <v>0</v>
      </c>
      <c r="K159" s="147">
        <v>94.206139202798397</v>
      </c>
      <c r="L159" s="147">
        <v>41.999999999998181</v>
      </c>
      <c r="M159" s="147">
        <v>666693.17576430854</v>
      </c>
      <c r="N159" s="147">
        <v>667947.27299117972</v>
      </c>
      <c r="O159" s="147">
        <v>5568757.9050337914</v>
      </c>
      <c r="P159" s="147">
        <v>5496762.3488564724</v>
      </c>
      <c r="Q159" s="147">
        <v>702951.07910484052</v>
      </c>
      <c r="R159" s="147">
        <v>702951.07910484052</v>
      </c>
      <c r="S159" s="152">
        <v>51037</v>
      </c>
      <c r="T159" s="152">
        <v>51029</v>
      </c>
      <c r="U159" s="152">
        <v>8630</v>
      </c>
      <c r="V159" s="152">
        <v>8630</v>
      </c>
      <c r="W159" s="145"/>
      <c r="X159" s="146"/>
      <c r="Y159" s="146"/>
      <c r="Z159" s="145"/>
      <c r="AA159" s="146"/>
      <c r="AB159" s="145"/>
      <c r="AC159" s="145"/>
      <c r="AD159" s="145"/>
      <c r="AE159" s="146"/>
      <c r="AF159" s="145"/>
      <c r="AG159" s="144"/>
    </row>
    <row r="160" spans="1:33" ht="20.25" customHeight="1">
      <c r="A160" s="171"/>
      <c r="B160" s="150" t="s">
        <v>851</v>
      </c>
      <c r="C160" s="156" t="s">
        <v>850</v>
      </c>
      <c r="D160" s="153">
        <v>143</v>
      </c>
      <c r="E160" s="147">
        <v>8929.4315642399997</v>
      </c>
      <c r="F160" s="147">
        <v>1655</v>
      </c>
      <c r="G160" s="147">
        <v>1655</v>
      </c>
      <c r="H160" s="147">
        <v>2024.7002044100002</v>
      </c>
      <c r="I160" s="147">
        <v>2024.7002044100002</v>
      </c>
      <c r="J160" s="145">
        <v>0</v>
      </c>
      <c r="K160" s="147">
        <v>0</v>
      </c>
      <c r="L160" s="147">
        <v>0</v>
      </c>
      <c r="M160" s="147">
        <v>356.21881891000032</v>
      </c>
      <c r="N160" s="147">
        <v>1989.9030286899999</v>
      </c>
      <c r="O160" s="147">
        <v>6926.0471500499998</v>
      </c>
      <c r="P160" s="147">
        <v>6926.0471500500007</v>
      </c>
      <c r="Q160" s="147">
        <v>0</v>
      </c>
      <c r="R160" s="147">
        <v>0</v>
      </c>
      <c r="S160" s="152">
        <v>90</v>
      </c>
      <c r="T160" s="152">
        <v>90</v>
      </c>
      <c r="U160" s="152">
        <v>0</v>
      </c>
      <c r="V160" s="152">
        <v>0</v>
      </c>
      <c r="W160" s="145"/>
      <c r="X160" s="146"/>
      <c r="Y160" s="146"/>
      <c r="Z160" s="145"/>
      <c r="AA160" s="146"/>
      <c r="AB160" s="145"/>
      <c r="AC160" s="145"/>
      <c r="AD160" s="145"/>
      <c r="AE160" s="146"/>
      <c r="AF160" s="145"/>
      <c r="AG160" s="144"/>
    </row>
    <row r="161" spans="1:33" ht="20.25" customHeight="1">
      <c r="A161" s="171"/>
      <c r="B161" s="150" t="s">
        <v>849</v>
      </c>
      <c r="C161" s="156" t="s">
        <v>848</v>
      </c>
      <c r="D161" s="149">
        <v>144</v>
      </c>
      <c r="E161" s="147">
        <v>334089.62900619989</v>
      </c>
      <c r="F161" s="147">
        <v>30839.82584872</v>
      </c>
      <c r="G161" s="147">
        <v>30839.82584872</v>
      </c>
      <c r="H161" s="147">
        <v>20231.74494185004</v>
      </c>
      <c r="I161" s="147">
        <v>20231.74494185004</v>
      </c>
      <c r="J161" s="145">
        <v>0</v>
      </c>
      <c r="K161" s="147">
        <v>89.119999999998356</v>
      </c>
      <c r="L161" s="147">
        <v>41.999999999998181</v>
      </c>
      <c r="M161" s="147">
        <v>39402.288014540209</v>
      </c>
      <c r="N161" s="147">
        <v>7776.1742531299997</v>
      </c>
      <c r="O161" s="147">
        <v>376370.94367448002</v>
      </c>
      <c r="P161" s="147">
        <v>311386.1936744781</v>
      </c>
      <c r="Q161" s="147">
        <v>7621.33576378</v>
      </c>
      <c r="R161" s="147">
        <v>7621.33576378</v>
      </c>
      <c r="S161" s="152">
        <v>3476</v>
      </c>
      <c r="T161" s="152">
        <v>3474</v>
      </c>
      <c r="U161" s="152">
        <v>114</v>
      </c>
      <c r="V161" s="152">
        <v>114</v>
      </c>
      <c r="W161" s="145"/>
      <c r="X161" s="146"/>
      <c r="Y161" s="146"/>
      <c r="Z161" s="145"/>
      <c r="AA161" s="146"/>
      <c r="AB161" s="145"/>
      <c r="AC161" s="145"/>
      <c r="AD161" s="145"/>
      <c r="AE161" s="146"/>
      <c r="AF161" s="145"/>
      <c r="AG161" s="144"/>
    </row>
    <row r="162" spans="1:33" ht="20.25" customHeight="1">
      <c r="A162" s="171"/>
      <c r="B162" s="150" t="s">
        <v>847</v>
      </c>
      <c r="C162" s="156" t="s">
        <v>846</v>
      </c>
      <c r="D162" s="153">
        <v>145</v>
      </c>
      <c r="E162" s="147">
        <v>4978923.587378649</v>
      </c>
      <c r="F162" s="147">
        <v>291231.79597678006</v>
      </c>
      <c r="G162" s="147">
        <v>291231.79597678006</v>
      </c>
      <c r="H162" s="147">
        <v>53453.02850687028</v>
      </c>
      <c r="I162" s="147">
        <v>53448.107189659975</v>
      </c>
      <c r="J162" s="145">
        <v>0</v>
      </c>
      <c r="K162" s="147">
        <v>5.0861392028000338</v>
      </c>
      <c r="L162" s="147">
        <v>0</v>
      </c>
      <c r="M162" s="147">
        <v>626934.66893085837</v>
      </c>
      <c r="N162" s="147">
        <v>658181.19570935972</v>
      </c>
      <c r="O162" s="147">
        <v>5185460.9142092615</v>
      </c>
      <c r="P162" s="147">
        <v>5178450.1080319444</v>
      </c>
      <c r="Q162" s="147">
        <v>695329.74334106047</v>
      </c>
      <c r="R162" s="147">
        <v>695329.74334106047</v>
      </c>
      <c r="S162" s="152">
        <v>47471</v>
      </c>
      <c r="T162" s="152">
        <v>47465</v>
      </c>
      <c r="U162" s="152">
        <v>8516</v>
      </c>
      <c r="V162" s="152">
        <v>8516</v>
      </c>
      <c r="W162" s="145"/>
      <c r="X162" s="146"/>
      <c r="Y162" s="146"/>
      <c r="Z162" s="145"/>
      <c r="AA162" s="146"/>
      <c r="AB162" s="145"/>
      <c r="AC162" s="145"/>
      <c r="AD162" s="145"/>
      <c r="AE162" s="146"/>
      <c r="AF162" s="145"/>
      <c r="AG162" s="144"/>
    </row>
    <row r="163" spans="1:33" ht="20.25" customHeight="1">
      <c r="A163" s="171"/>
      <c r="B163" s="150">
        <v>2</v>
      </c>
      <c r="C163" s="150" t="s">
        <v>845</v>
      </c>
      <c r="D163" s="149">
        <v>146</v>
      </c>
      <c r="E163" s="147">
        <v>96949.871537613712</v>
      </c>
      <c r="F163" s="145">
        <v>0</v>
      </c>
      <c r="G163" s="145">
        <v>0</v>
      </c>
      <c r="H163" s="147">
        <v>2087.6884657299988</v>
      </c>
      <c r="I163" s="147">
        <v>2087.6884657299988</v>
      </c>
      <c r="J163" s="147">
        <v>0</v>
      </c>
      <c r="K163" s="147">
        <v>0.44742872880005835</v>
      </c>
      <c r="L163" s="147">
        <v>0</v>
      </c>
      <c r="M163" s="147">
        <v>14059.420331526404</v>
      </c>
      <c r="N163" s="147">
        <v>12287.390792066395</v>
      </c>
      <c r="O163" s="147">
        <v>96634.6600400725</v>
      </c>
      <c r="P163" s="147">
        <v>96017.59628617001</v>
      </c>
      <c r="Q163" s="147">
        <v>1601.0579565500002</v>
      </c>
      <c r="R163" s="147">
        <v>1601.0579565500002</v>
      </c>
      <c r="S163" s="152">
        <v>810</v>
      </c>
      <c r="T163" s="152">
        <v>809</v>
      </c>
      <c r="U163" s="152">
        <v>48</v>
      </c>
      <c r="V163" s="152">
        <v>48</v>
      </c>
      <c r="W163" s="145"/>
      <c r="X163" s="146"/>
      <c r="Y163" s="146"/>
      <c r="Z163" s="145"/>
      <c r="AA163" s="146"/>
      <c r="AB163" s="145"/>
      <c r="AC163" s="145"/>
      <c r="AD163" s="145"/>
      <c r="AE163" s="146"/>
      <c r="AF163" s="145"/>
      <c r="AG163" s="144"/>
    </row>
    <row r="164" spans="1:33" ht="20.25" customHeight="1">
      <c r="A164" s="171"/>
      <c r="B164" s="150">
        <v>3</v>
      </c>
      <c r="C164" s="150" t="s">
        <v>844</v>
      </c>
      <c r="D164" s="153">
        <v>147</v>
      </c>
      <c r="E164" s="147">
        <v>27883.465628482001</v>
      </c>
      <c r="F164" s="145">
        <v>0</v>
      </c>
      <c r="G164" s="145">
        <v>0</v>
      </c>
      <c r="H164" s="147">
        <v>822.84590506019981</v>
      </c>
      <c r="I164" s="147">
        <v>819.46792161999986</v>
      </c>
      <c r="J164" s="147">
        <v>0</v>
      </c>
      <c r="K164" s="147">
        <v>0.49406708799993992</v>
      </c>
      <c r="L164" s="147">
        <v>0.51661546299999983</v>
      </c>
      <c r="M164" s="147">
        <v>1792.4503421300012</v>
      </c>
      <c r="N164" s="147">
        <v>2782.9372612800003</v>
      </c>
      <c r="O164" s="147">
        <v>26070.110255896801</v>
      </c>
      <c r="P164" s="147">
        <v>25351.281055480002</v>
      </c>
      <c r="Q164" s="147">
        <v>633.50384700999996</v>
      </c>
      <c r="R164" s="147">
        <v>633.50384700999996</v>
      </c>
      <c r="S164" s="152">
        <v>239</v>
      </c>
      <c r="T164" s="152">
        <v>237</v>
      </c>
      <c r="U164" s="152">
        <v>12</v>
      </c>
      <c r="V164" s="152">
        <v>12</v>
      </c>
      <c r="W164" s="145"/>
      <c r="X164" s="146"/>
      <c r="Y164" s="146"/>
      <c r="Z164" s="145"/>
      <c r="AA164" s="146"/>
      <c r="AB164" s="145"/>
      <c r="AC164" s="145"/>
      <c r="AD164" s="145"/>
      <c r="AE164" s="146"/>
      <c r="AF164" s="145"/>
      <c r="AG164" s="144"/>
    </row>
    <row r="165" spans="1:33" ht="20.25" customHeight="1">
      <c r="A165" s="171"/>
      <c r="B165" s="150">
        <v>4</v>
      </c>
      <c r="C165" s="150" t="s">
        <v>843</v>
      </c>
      <c r="D165" s="149">
        <v>148</v>
      </c>
      <c r="E165" s="147">
        <v>14831.093773165603</v>
      </c>
      <c r="F165" s="145">
        <v>0</v>
      </c>
      <c r="G165" s="145">
        <v>0</v>
      </c>
      <c r="H165" s="147">
        <v>179.75162640000002</v>
      </c>
      <c r="I165" s="147">
        <v>179.75162640000002</v>
      </c>
      <c r="J165" s="147">
        <v>0</v>
      </c>
      <c r="K165" s="147">
        <v>1.2184668543999195</v>
      </c>
      <c r="L165" s="147">
        <v>0</v>
      </c>
      <c r="M165" s="147">
        <v>2096.1557440399993</v>
      </c>
      <c r="N165" s="147">
        <v>1807.3757440299992</v>
      </c>
      <c r="O165" s="147">
        <v>14941.340613630004</v>
      </c>
      <c r="P165" s="147">
        <v>13260.912686710002</v>
      </c>
      <c r="Q165" s="147">
        <v>294.36917091999999</v>
      </c>
      <c r="R165" s="147">
        <v>294.36917091999999</v>
      </c>
      <c r="S165" s="152">
        <v>141</v>
      </c>
      <c r="T165" s="152">
        <v>140</v>
      </c>
      <c r="U165" s="152">
        <v>2</v>
      </c>
      <c r="V165" s="152">
        <v>2</v>
      </c>
      <c r="W165" s="145"/>
      <c r="X165" s="146"/>
      <c r="Y165" s="146"/>
      <c r="Z165" s="145"/>
      <c r="AA165" s="146"/>
      <c r="AB165" s="145"/>
      <c r="AC165" s="145"/>
      <c r="AD165" s="145"/>
      <c r="AE165" s="146"/>
      <c r="AF165" s="145"/>
      <c r="AG165" s="144"/>
    </row>
    <row r="166" spans="1:33" ht="20.25" customHeight="1">
      <c r="A166" s="171"/>
      <c r="B166" s="150">
        <v>5</v>
      </c>
      <c r="C166" s="150" t="s">
        <v>842</v>
      </c>
      <c r="D166" s="153">
        <v>149</v>
      </c>
      <c r="E166" s="147">
        <v>52377.813169287285</v>
      </c>
      <c r="F166" s="145">
        <v>0</v>
      </c>
      <c r="G166" s="145">
        <v>0</v>
      </c>
      <c r="H166" s="147">
        <v>1249.0908302604</v>
      </c>
      <c r="I166" s="147">
        <v>1249.0908302600001</v>
      </c>
      <c r="J166" s="147">
        <v>105.0001029</v>
      </c>
      <c r="K166" s="147">
        <v>0.84917305839999579</v>
      </c>
      <c r="L166" s="147">
        <v>0</v>
      </c>
      <c r="M166" s="147">
        <v>9862.1969610646029</v>
      </c>
      <c r="N166" s="147">
        <v>9629.1821013046028</v>
      </c>
      <c r="O166" s="147">
        <v>51257.586268945277</v>
      </c>
      <c r="P166" s="147">
        <v>50086.463631019993</v>
      </c>
      <c r="Q166" s="147">
        <v>1049.55395991</v>
      </c>
      <c r="R166" s="147">
        <v>1049.55395991</v>
      </c>
      <c r="S166" s="152">
        <v>437</v>
      </c>
      <c r="T166" s="152">
        <v>433</v>
      </c>
      <c r="U166" s="152">
        <v>15</v>
      </c>
      <c r="V166" s="152">
        <v>15</v>
      </c>
      <c r="W166" s="145"/>
      <c r="X166" s="146"/>
      <c r="Y166" s="146"/>
      <c r="Z166" s="145"/>
      <c r="AA166" s="146"/>
      <c r="AB166" s="145"/>
      <c r="AC166" s="145"/>
      <c r="AD166" s="145"/>
      <c r="AE166" s="146"/>
      <c r="AF166" s="145"/>
      <c r="AG166" s="144"/>
    </row>
    <row r="167" spans="1:33" ht="20.25" customHeight="1">
      <c r="A167" s="171"/>
      <c r="B167" s="150">
        <v>6</v>
      </c>
      <c r="C167" s="150" t="s">
        <v>841</v>
      </c>
      <c r="D167" s="149">
        <v>150</v>
      </c>
      <c r="E167" s="147">
        <v>94770.603653449172</v>
      </c>
      <c r="F167" s="145">
        <v>0</v>
      </c>
      <c r="G167" s="145">
        <v>0</v>
      </c>
      <c r="H167" s="145">
        <v>0</v>
      </c>
      <c r="I167" s="145">
        <v>0</v>
      </c>
      <c r="J167" s="148">
        <v>105.0001029</v>
      </c>
      <c r="K167" s="148">
        <v>0.76545244999999995</v>
      </c>
      <c r="L167" s="148">
        <v>2.6186547025714275E-2</v>
      </c>
      <c r="M167" s="148">
        <v>15067.663867268388</v>
      </c>
      <c r="N167" s="148">
        <v>15758.518869421318</v>
      </c>
      <c r="O167" s="147">
        <v>93975.487814299224</v>
      </c>
      <c r="P167" s="145"/>
      <c r="Q167" s="145"/>
      <c r="R167" s="145"/>
      <c r="S167" s="162"/>
      <c r="T167" s="162"/>
      <c r="U167" s="162"/>
      <c r="V167" s="162"/>
      <c r="W167" s="145"/>
      <c r="X167" s="146"/>
      <c r="Y167" s="146"/>
      <c r="Z167" s="145"/>
      <c r="AA167" s="146"/>
      <c r="AB167" s="145"/>
      <c r="AC167" s="145"/>
      <c r="AD167" s="145"/>
      <c r="AE167" s="146"/>
      <c r="AF167" s="145"/>
      <c r="AG167" s="144"/>
    </row>
    <row r="168" spans="1:33" s="164" customFormat="1" ht="45" customHeight="1">
      <c r="A168" s="171" t="s">
        <v>12</v>
      </c>
      <c r="B168" s="166"/>
      <c r="C168" s="169" t="s">
        <v>878</v>
      </c>
      <c r="D168" s="153">
        <v>151</v>
      </c>
      <c r="E168" s="225">
        <v>72288.475517669984</v>
      </c>
      <c r="F168" s="159">
        <v>5921.3009999999995</v>
      </c>
      <c r="G168" s="159">
        <v>5895.2989999999991</v>
      </c>
      <c r="H168" s="159">
        <v>2170.4439741400006</v>
      </c>
      <c r="I168" s="159">
        <v>2167.1009741400003</v>
      </c>
      <c r="J168" s="145">
        <v>0</v>
      </c>
      <c r="K168" s="159">
        <v>11.52</v>
      </c>
      <c r="L168" s="159">
        <v>0</v>
      </c>
      <c r="M168" s="159">
        <v>1051.4602264800001</v>
      </c>
      <c r="N168" s="159">
        <v>1051.4602264800001</v>
      </c>
      <c r="O168" s="159">
        <v>32326.945543529982</v>
      </c>
      <c r="P168" s="159">
        <v>25514.715543528993</v>
      </c>
      <c r="Q168" s="159">
        <v>910.81129317</v>
      </c>
      <c r="R168" s="159">
        <v>910.81129317</v>
      </c>
      <c r="S168" s="158">
        <v>193</v>
      </c>
      <c r="T168" s="158">
        <v>190</v>
      </c>
      <c r="U168" s="158">
        <v>10</v>
      </c>
      <c r="V168" s="158">
        <v>10</v>
      </c>
      <c r="W168" s="157">
        <v>10.08334669056201</v>
      </c>
      <c r="X168" s="157">
        <v>0</v>
      </c>
      <c r="Y168" s="157">
        <v>14.863609814542599</v>
      </c>
      <c r="Z168" s="157">
        <v>0</v>
      </c>
      <c r="AA168" s="157">
        <v>15.089046459221152</v>
      </c>
      <c r="AB168" s="157">
        <v>0</v>
      </c>
      <c r="AC168" s="157">
        <v>43.840568024844302</v>
      </c>
      <c r="AD168" s="157">
        <v>6.8938186173974403E-2</v>
      </c>
      <c r="AE168" s="157">
        <v>17.401798004073147</v>
      </c>
      <c r="AF168" s="157">
        <v>0</v>
      </c>
      <c r="AG168" s="144"/>
    </row>
    <row r="169" spans="1:33" ht="20.25" customHeight="1">
      <c r="A169" s="171"/>
      <c r="B169" s="150">
        <v>1</v>
      </c>
      <c r="C169" s="150" t="s">
        <v>852</v>
      </c>
      <c r="D169" s="149">
        <v>152</v>
      </c>
      <c r="E169" s="147">
        <v>20254.278454359996</v>
      </c>
      <c r="F169" s="147">
        <v>5921.3009999999995</v>
      </c>
      <c r="G169" s="147">
        <v>5895.2989999999991</v>
      </c>
      <c r="H169" s="147">
        <v>2073.4876789600003</v>
      </c>
      <c r="I169" s="147">
        <v>2070.14467896</v>
      </c>
      <c r="J169" s="145">
        <v>0</v>
      </c>
      <c r="K169" s="147">
        <v>2.4E-2</v>
      </c>
      <c r="L169" s="147">
        <v>0</v>
      </c>
      <c r="M169" s="147">
        <v>1036.18244873</v>
      </c>
      <c r="N169" s="147">
        <v>1036.18244873</v>
      </c>
      <c r="O169" s="147">
        <v>24102.115775399994</v>
      </c>
      <c r="P169" s="147">
        <v>24076.100775398998</v>
      </c>
      <c r="Q169" s="147">
        <v>278.05683017000001</v>
      </c>
      <c r="R169" s="147">
        <v>278.05683017000001</v>
      </c>
      <c r="S169" s="152">
        <v>183</v>
      </c>
      <c r="T169" s="152">
        <v>181</v>
      </c>
      <c r="U169" s="152">
        <v>9</v>
      </c>
      <c r="V169" s="152">
        <v>9</v>
      </c>
      <c r="W169" s="145"/>
      <c r="X169" s="146"/>
      <c r="Y169" s="146"/>
      <c r="Z169" s="145"/>
      <c r="AA169" s="146"/>
      <c r="AB169" s="145"/>
      <c r="AC169" s="145"/>
      <c r="AD169" s="145"/>
      <c r="AE169" s="146"/>
      <c r="AF169" s="145"/>
      <c r="AG169" s="144"/>
    </row>
    <row r="170" spans="1:33" ht="20.25" customHeight="1">
      <c r="A170" s="171"/>
      <c r="B170" s="150" t="s">
        <v>851</v>
      </c>
      <c r="C170" s="156" t="s">
        <v>850</v>
      </c>
      <c r="D170" s="153">
        <v>153</v>
      </c>
      <c r="E170" s="147">
        <v>1911.9680258100004</v>
      </c>
      <c r="F170" s="147">
        <v>4535</v>
      </c>
      <c r="G170" s="147">
        <v>4535</v>
      </c>
      <c r="H170" s="147">
        <v>431.87981352000003</v>
      </c>
      <c r="I170" s="147">
        <v>431.87981352000003</v>
      </c>
      <c r="J170" s="145">
        <v>0</v>
      </c>
      <c r="K170" s="147">
        <v>0</v>
      </c>
      <c r="L170" s="147">
        <v>0</v>
      </c>
      <c r="M170" s="147">
        <v>21.636363740000007</v>
      </c>
      <c r="N170" s="147">
        <v>0</v>
      </c>
      <c r="O170" s="147">
        <v>6036.7245760300002</v>
      </c>
      <c r="P170" s="147">
        <v>6036.7245760299993</v>
      </c>
      <c r="Q170" s="147">
        <v>0</v>
      </c>
      <c r="R170" s="147">
        <v>0</v>
      </c>
      <c r="S170" s="152">
        <v>12</v>
      </c>
      <c r="T170" s="152">
        <v>12</v>
      </c>
      <c r="U170" s="152">
        <v>0</v>
      </c>
      <c r="V170" s="152">
        <v>0</v>
      </c>
      <c r="W170" s="145"/>
      <c r="X170" s="146"/>
      <c r="Y170" s="146"/>
      <c r="Z170" s="145"/>
      <c r="AA170" s="146"/>
      <c r="AB170" s="145"/>
      <c r="AC170" s="145"/>
      <c r="AD170" s="145"/>
      <c r="AE170" s="146"/>
      <c r="AF170" s="145"/>
      <c r="AG170" s="144"/>
    </row>
    <row r="171" spans="1:33" ht="20.25" customHeight="1">
      <c r="A171" s="171"/>
      <c r="B171" s="150" t="s">
        <v>849</v>
      </c>
      <c r="C171" s="156" t="s">
        <v>848</v>
      </c>
      <c r="D171" s="149">
        <v>154</v>
      </c>
      <c r="E171" s="147">
        <v>11014.411287309998</v>
      </c>
      <c r="F171" s="147">
        <v>1245.4010000000001</v>
      </c>
      <c r="G171" s="147">
        <v>1219.3990000000001</v>
      </c>
      <c r="H171" s="147">
        <v>1432.18264479</v>
      </c>
      <c r="I171" s="147">
        <v>1428.8396447900002</v>
      </c>
      <c r="J171" s="145">
        <v>0</v>
      </c>
      <c r="K171" s="147">
        <v>2.4E-2</v>
      </c>
      <c r="L171" s="147">
        <v>0</v>
      </c>
      <c r="M171" s="147">
        <v>1014.5460849899999</v>
      </c>
      <c r="N171" s="147">
        <v>1036.18244873</v>
      </c>
      <c r="O171" s="147">
        <v>10806.017278779997</v>
      </c>
      <c r="P171" s="147">
        <v>10780.002278778999</v>
      </c>
      <c r="Q171" s="147">
        <v>197.93776447000002</v>
      </c>
      <c r="R171" s="147">
        <v>197.93776447000002</v>
      </c>
      <c r="S171" s="152">
        <v>132</v>
      </c>
      <c r="T171" s="152">
        <v>130</v>
      </c>
      <c r="U171" s="152">
        <v>8</v>
      </c>
      <c r="V171" s="152">
        <v>8</v>
      </c>
      <c r="W171" s="145"/>
      <c r="X171" s="146"/>
      <c r="Y171" s="146"/>
      <c r="Z171" s="145"/>
      <c r="AA171" s="146"/>
      <c r="AB171" s="145"/>
      <c r="AC171" s="145"/>
      <c r="AD171" s="145"/>
      <c r="AE171" s="146"/>
      <c r="AF171" s="145"/>
      <c r="AG171" s="144"/>
    </row>
    <row r="172" spans="1:33" ht="20.25" customHeight="1">
      <c r="A172" s="171"/>
      <c r="B172" s="150" t="s">
        <v>847</v>
      </c>
      <c r="C172" s="156" t="s">
        <v>846</v>
      </c>
      <c r="D172" s="153">
        <v>155</v>
      </c>
      <c r="E172" s="147">
        <v>7327.8991412399973</v>
      </c>
      <c r="F172" s="147">
        <v>140.9</v>
      </c>
      <c r="G172" s="147">
        <v>140.9</v>
      </c>
      <c r="H172" s="147">
        <v>209.42522065</v>
      </c>
      <c r="I172" s="147">
        <v>209.42522065</v>
      </c>
      <c r="J172" s="145">
        <v>0</v>
      </c>
      <c r="K172" s="147">
        <v>0</v>
      </c>
      <c r="L172" s="147">
        <v>0</v>
      </c>
      <c r="M172" s="147">
        <v>0</v>
      </c>
      <c r="N172" s="147">
        <v>0</v>
      </c>
      <c r="O172" s="147">
        <v>7259.3739205899974</v>
      </c>
      <c r="P172" s="147">
        <v>7259.3739205900001</v>
      </c>
      <c r="Q172" s="147">
        <v>80.119065700000007</v>
      </c>
      <c r="R172" s="147">
        <v>80.119065700000007</v>
      </c>
      <c r="S172" s="152">
        <v>39</v>
      </c>
      <c r="T172" s="152">
        <v>39</v>
      </c>
      <c r="U172" s="152">
        <v>1</v>
      </c>
      <c r="V172" s="152">
        <v>1</v>
      </c>
      <c r="W172" s="145"/>
      <c r="X172" s="146"/>
      <c r="Y172" s="146"/>
      <c r="Z172" s="145"/>
      <c r="AA172" s="146"/>
      <c r="AB172" s="145"/>
      <c r="AC172" s="145"/>
      <c r="AD172" s="145"/>
      <c r="AE172" s="146"/>
      <c r="AF172" s="145"/>
      <c r="AG172" s="144"/>
    </row>
    <row r="173" spans="1:33" ht="20.25" customHeight="1">
      <c r="A173" s="171"/>
      <c r="B173" s="150">
        <v>2</v>
      </c>
      <c r="C173" s="150" t="s">
        <v>845</v>
      </c>
      <c r="D173" s="149">
        <v>156</v>
      </c>
      <c r="E173" s="147">
        <v>85.578737899999993</v>
      </c>
      <c r="F173" s="145">
        <v>0</v>
      </c>
      <c r="G173" s="145">
        <v>0</v>
      </c>
      <c r="H173" s="147">
        <v>1.7596556700000001</v>
      </c>
      <c r="I173" s="147">
        <v>1.7596556700000001</v>
      </c>
      <c r="J173" s="147">
        <v>0</v>
      </c>
      <c r="K173" s="147">
        <v>0</v>
      </c>
      <c r="L173" s="147">
        <v>0</v>
      </c>
      <c r="M173" s="147">
        <v>15.277777749999984</v>
      </c>
      <c r="N173" s="147">
        <v>15.277777749999984</v>
      </c>
      <c r="O173" s="147">
        <v>83.819082229999992</v>
      </c>
      <c r="P173" s="147">
        <v>83.819082229999992</v>
      </c>
      <c r="Q173" s="147">
        <v>0</v>
      </c>
      <c r="R173" s="147">
        <v>0</v>
      </c>
      <c r="S173" s="152">
        <v>2</v>
      </c>
      <c r="T173" s="152">
        <v>2</v>
      </c>
      <c r="U173" s="152">
        <v>0</v>
      </c>
      <c r="V173" s="152">
        <v>0</v>
      </c>
      <c r="W173" s="145"/>
      <c r="X173" s="146"/>
      <c r="Y173" s="146"/>
      <c r="Z173" s="145"/>
      <c r="AA173" s="146"/>
      <c r="AB173" s="145"/>
      <c r="AC173" s="145"/>
      <c r="AD173" s="145"/>
      <c r="AE173" s="146"/>
      <c r="AF173" s="145"/>
      <c r="AG173" s="144"/>
    </row>
    <row r="174" spans="1:33" ht="20.25" customHeight="1">
      <c r="A174" s="171"/>
      <c r="B174" s="150">
        <v>3</v>
      </c>
      <c r="C174" s="150" t="s">
        <v>844</v>
      </c>
      <c r="D174" s="153">
        <v>157</v>
      </c>
      <c r="E174" s="147">
        <v>393.93321938999998</v>
      </c>
      <c r="F174" s="145">
        <v>0</v>
      </c>
      <c r="G174" s="145">
        <v>0</v>
      </c>
      <c r="H174" s="147">
        <v>93.933219390000005</v>
      </c>
      <c r="I174" s="147">
        <v>93.933219390000005</v>
      </c>
      <c r="J174" s="147">
        <v>0</v>
      </c>
      <c r="K174" s="147">
        <v>0</v>
      </c>
      <c r="L174" s="147">
        <v>0</v>
      </c>
      <c r="M174" s="147">
        <v>0</v>
      </c>
      <c r="N174" s="147">
        <v>0</v>
      </c>
      <c r="O174" s="147">
        <v>300</v>
      </c>
      <c r="P174" s="147">
        <v>300</v>
      </c>
      <c r="Q174" s="147">
        <v>0</v>
      </c>
      <c r="R174" s="147">
        <v>0</v>
      </c>
      <c r="S174" s="152">
        <v>1</v>
      </c>
      <c r="T174" s="152">
        <v>1</v>
      </c>
      <c r="U174" s="152">
        <v>0</v>
      </c>
      <c r="V174" s="152">
        <v>0</v>
      </c>
      <c r="W174" s="145"/>
      <c r="X174" s="146"/>
      <c r="Y174" s="146"/>
      <c r="Z174" s="145"/>
      <c r="AA174" s="146"/>
      <c r="AB174" s="145"/>
      <c r="AC174" s="145"/>
      <c r="AD174" s="145"/>
      <c r="AE174" s="146"/>
      <c r="AF174" s="145"/>
      <c r="AG174" s="144"/>
    </row>
    <row r="175" spans="1:33" ht="20.25" customHeight="1">
      <c r="A175" s="171"/>
      <c r="B175" s="150">
        <v>4</v>
      </c>
      <c r="C175" s="150" t="s">
        <v>843</v>
      </c>
      <c r="D175" s="149">
        <v>158</v>
      </c>
      <c r="E175" s="147">
        <v>50</v>
      </c>
      <c r="F175" s="145">
        <v>0</v>
      </c>
      <c r="G175" s="145">
        <v>0</v>
      </c>
      <c r="H175" s="147">
        <v>1.2634201200000001</v>
      </c>
      <c r="I175" s="147">
        <v>1.2634201200000001</v>
      </c>
      <c r="J175" s="147">
        <v>0</v>
      </c>
      <c r="K175" s="147">
        <v>0</v>
      </c>
      <c r="L175" s="147">
        <v>0</v>
      </c>
      <c r="M175" s="147">
        <v>0</v>
      </c>
      <c r="N175" s="147">
        <v>0</v>
      </c>
      <c r="O175" s="147">
        <v>48.736579880000001</v>
      </c>
      <c r="P175" s="147">
        <v>48.736579880000001</v>
      </c>
      <c r="Q175" s="147">
        <v>0</v>
      </c>
      <c r="R175" s="147">
        <v>0</v>
      </c>
      <c r="S175" s="152">
        <v>1</v>
      </c>
      <c r="T175" s="152">
        <v>1</v>
      </c>
      <c r="U175" s="152">
        <v>0</v>
      </c>
      <c r="V175" s="152">
        <v>0</v>
      </c>
      <c r="W175" s="145"/>
      <c r="X175" s="146"/>
      <c r="Y175" s="146"/>
      <c r="Z175" s="145"/>
      <c r="AA175" s="146"/>
      <c r="AB175" s="145"/>
      <c r="AC175" s="145"/>
      <c r="AD175" s="145"/>
      <c r="AE175" s="146"/>
      <c r="AF175" s="145"/>
      <c r="AG175" s="144"/>
    </row>
    <row r="176" spans="1:33" ht="20.25" customHeight="1">
      <c r="A176" s="171"/>
      <c r="B176" s="150">
        <v>5</v>
      </c>
      <c r="C176" s="150" t="s">
        <v>842</v>
      </c>
      <c r="D176" s="153">
        <v>159</v>
      </c>
      <c r="E176" s="147">
        <v>51504.685106019992</v>
      </c>
      <c r="F176" s="145">
        <v>0</v>
      </c>
      <c r="G176" s="145">
        <v>0</v>
      </c>
      <c r="H176" s="147">
        <v>0</v>
      </c>
      <c r="I176" s="147">
        <v>0</v>
      </c>
      <c r="J176" s="147">
        <v>43723.906999999999</v>
      </c>
      <c r="K176" s="147">
        <v>11.496</v>
      </c>
      <c r="L176" s="147">
        <v>0</v>
      </c>
      <c r="M176" s="147">
        <v>0</v>
      </c>
      <c r="N176" s="147">
        <v>0</v>
      </c>
      <c r="O176" s="147">
        <v>7792.2741060199905</v>
      </c>
      <c r="P176" s="147">
        <v>1006.0591060200001</v>
      </c>
      <c r="Q176" s="147">
        <v>632.75446299999999</v>
      </c>
      <c r="R176" s="147">
        <v>632.75446299999999</v>
      </c>
      <c r="S176" s="152">
        <v>6</v>
      </c>
      <c r="T176" s="152">
        <v>5</v>
      </c>
      <c r="U176" s="152">
        <v>1</v>
      </c>
      <c r="V176" s="152">
        <v>1</v>
      </c>
      <c r="W176" s="145"/>
      <c r="X176" s="146"/>
      <c r="Y176" s="146"/>
      <c r="Z176" s="145"/>
      <c r="AA176" s="146"/>
      <c r="AB176" s="145"/>
      <c r="AC176" s="145"/>
      <c r="AD176" s="145"/>
      <c r="AE176" s="146"/>
      <c r="AF176" s="145"/>
      <c r="AG176" s="144"/>
    </row>
    <row r="177" spans="1:33" ht="20.25" customHeight="1">
      <c r="A177" s="171"/>
      <c r="B177" s="150">
        <v>6</v>
      </c>
      <c r="C177" s="150" t="s">
        <v>841</v>
      </c>
      <c r="D177" s="149">
        <v>160</v>
      </c>
      <c r="E177" s="147">
        <v>51721.040800356728</v>
      </c>
      <c r="F177" s="145">
        <v>0</v>
      </c>
      <c r="G177" s="145">
        <v>0</v>
      </c>
      <c r="H177" s="145">
        <v>0</v>
      </c>
      <c r="I177" s="145">
        <v>0</v>
      </c>
      <c r="J177" s="148">
        <v>43723.906999999999</v>
      </c>
      <c r="K177" s="148">
        <v>0</v>
      </c>
      <c r="L177" s="148">
        <v>0</v>
      </c>
      <c r="M177" s="148">
        <v>38.508391432449763</v>
      </c>
      <c r="N177" s="148">
        <v>49.465960455999166</v>
      </c>
      <c r="O177" s="147">
        <v>7986.1762313331747</v>
      </c>
      <c r="P177" s="145"/>
      <c r="Q177" s="145"/>
      <c r="R177" s="145"/>
      <c r="S177" s="162"/>
      <c r="T177" s="162"/>
      <c r="U177" s="162"/>
      <c r="V177" s="162"/>
      <c r="W177" s="145"/>
      <c r="X177" s="146"/>
      <c r="Y177" s="146"/>
      <c r="Z177" s="145"/>
      <c r="AA177" s="146"/>
      <c r="AB177" s="145"/>
      <c r="AC177" s="145"/>
      <c r="AD177" s="145"/>
      <c r="AE177" s="146"/>
      <c r="AF177" s="145"/>
      <c r="AG177" s="144"/>
    </row>
    <row r="178" spans="1:33" s="164" customFormat="1" ht="46.5" customHeight="1">
      <c r="A178" s="171" t="s">
        <v>13</v>
      </c>
      <c r="B178" s="166"/>
      <c r="C178" s="169" t="s">
        <v>877</v>
      </c>
      <c r="D178" s="153">
        <v>161</v>
      </c>
      <c r="E178" s="225">
        <v>132751.224319081</v>
      </c>
      <c r="F178" s="159">
        <v>11950.98342194</v>
      </c>
      <c r="G178" s="159">
        <v>11803.37442194</v>
      </c>
      <c r="H178" s="159">
        <v>12277.429099910001</v>
      </c>
      <c r="I178" s="159">
        <v>12163.75409991</v>
      </c>
      <c r="J178" s="145">
        <v>0</v>
      </c>
      <c r="K178" s="159">
        <v>1.9138206344000102</v>
      </c>
      <c r="L178" s="159">
        <v>0</v>
      </c>
      <c r="M178" s="159">
        <v>486.18992723000019</v>
      </c>
      <c r="N178" s="159">
        <v>504.01816342000029</v>
      </c>
      <c r="O178" s="159">
        <v>132408.86422555539</v>
      </c>
      <c r="P178" s="159">
        <v>129773.43054601598</v>
      </c>
      <c r="Q178" s="159">
        <v>1411.86008692</v>
      </c>
      <c r="R178" s="159">
        <v>1411.86008692</v>
      </c>
      <c r="S178" s="158">
        <v>266</v>
      </c>
      <c r="T178" s="158">
        <v>240</v>
      </c>
      <c r="U178" s="158">
        <v>9</v>
      </c>
      <c r="V178" s="158">
        <v>9</v>
      </c>
      <c r="W178" s="157">
        <v>45.764174044330943</v>
      </c>
      <c r="X178" s="157">
        <v>0</v>
      </c>
      <c r="Y178" s="157">
        <v>18.112105824210197</v>
      </c>
      <c r="Z178" s="157">
        <v>0</v>
      </c>
      <c r="AA178" s="157">
        <v>17.721166675951039</v>
      </c>
      <c r="AB178" s="157">
        <v>0</v>
      </c>
      <c r="AC178" s="157">
        <v>33.534167897191374</v>
      </c>
      <c r="AD178" s="157">
        <v>22.030507653955116</v>
      </c>
      <c r="AE178" s="157">
        <v>15.724472229484643</v>
      </c>
      <c r="AF178" s="157">
        <v>13.505076878325131</v>
      </c>
      <c r="AG178" s="144"/>
    </row>
    <row r="179" spans="1:33" ht="20.25" customHeight="1">
      <c r="A179" s="171"/>
      <c r="B179" s="150">
        <v>1</v>
      </c>
      <c r="C179" s="150" t="s">
        <v>852</v>
      </c>
      <c r="D179" s="149">
        <v>162</v>
      </c>
      <c r="E179" s="147">
        <v>128428.17454979698</v>
      </c>
      <c r="F179" s="147">
        <v>11950.98342194</v>
      </c>
      <c r="G179" s="147">
        <v>11803.37442194</v>
      </c>
      <c r="H179" s="147">
        <v>12199.506937310001</v>
      </c>
      <c r="I179" s="147">
        <v>12085.83193731</v>
      </c>
      <c r="J179" s="145">
        <v>0</v>
      </c>
      <c r="K179" s="147">
        <v>1.76431566960001</v>
      </c>
      <c r="L179" s="147">
        <v>0</v>
      </c>
      <c r="M179" s="147">
        <v>225.52275091999999</v>
      </c>
      <c r="N179" s="147">
        <v>22.972596970000001</v>
      </c>
      <c r="O179" s="147">
        <v>128383.96550404659</v>
      </c>
      <c r="P179" s="147">
        <v>125954.71906494899</v>
      </c>
      <c r="Q179" s="147">
        <v>557.95348152000008</v>
      </c>
      <c r="R179" s="147">
        <v>557.95348152000008</v>
      </c>
      <c r="S179" s="152">
        <v>240</v>
      </c>
      <c r="T179" s="152">
        <v>215</v>
      </c>
      <c r="U179" s="152">
        <v>5</v>
      </c>
      <c r="V179" s="152">
        <v>5</v>
      </c>
      <c r="W179" s="145"/>
      <c r="X179" s="146"/>
      <c r="Y179" s="146"/>
      <c r="Z179" s="145"/>
      <c r="AA179" s="146"/>
      <c r="AB179" s="145"/>
      <c r="AC179" s="145"/>
      <c r="AD179" s="145"/>
      <c r="AE179" s="146"/>
      <c r="AF179" s="145"/>
      <c r="AG179" s="144"/>
    </row>
    <row r="180" spans="1:33" ht="20.25" customHeight="1">
      <c r="A180" s="171"/>
      <c r="B180" s="150" t="s">
        <v>851</v>
      </c>
      <c r="C180" s="156" t="s">
        <v>850</v>
      </c>
      <c r="D180" s="153">
        <v>163</v>
      </c>
      <c r="E180" s="147">
        <v>5819.4629999999997</v>
      </c>
      <c r="F180" s="147">
        <v>1824.56047115</v>
      </c>
      <c r="G180" s="147">
        <v>1822.2124711499998</v>
      </c>
      <c r="H180" s="147">
        <v>4062.3820000000001</v>
      </c>
      <c r="I180" s="147">
        <v>4042.92</v>
      </c>
      <c r="J180" s="145">
        <v>0</v>
      </c>
      <c r="K180" s="147">
        <v>0</v>
      </c>
      <c r="L180" s="147">
        <v>0</v>
      </c>
      <c r="M180" s="147">
        <v>220.37839013999999</v>
      </c>
      <c r="N180" s="147">
        <v>0</v>
      </c>
      <c r="O180" s="147">
        <v>3802.0198612900003</v>
      </c>
      <c r="P180" s="147">
        <v>3799.6708612900002</v>
      </c>
      <c r="Q180" s="147">
        <v>0</v>
      </c>
      <c r="R180" s="147">
        <v>0</v>
      </c>
      <c r="S180" s="152">
        <v>9</v>
      </c>
      <c r="T180" s="152">
        <v>6</v>
      </c>
      <c r="U180" s="152">
        <v>0</v>
      </c>
      <c r="V180" s="152">
        <v>0</v>
      </c>
      <c r="W180" s="145"/>
      <c r="X180" s="146"/>
      <c r="Y180" s="146"/>
      <c r="Z180" s="145"/>
      <c r="AA180" s="146"/>
      <c r="AB180" s="145"/>
      <c r="AC180" s="145"/>
      <c r="AD180" s="145"/>
      <c r="AE180" s="146"/>
      <c r="AF180" s="145"/>
      <c r="AG180" s="144"/>
    </row>
    <row r="181" spans="1:33" ht="20.25" customHeight="1">
      <c r="A181" s="171"/>
      <c r="B181" s="150" t="s">
        <v>849</v>
      </c>
      <c r="C181" s="156" t="s">
        <v>848</v>
      </c>
      <c r="D181" s="149">
        <v>164</v>
      </c>
      <c r="E181" s="147">
        <v>106077.30587849698</v>
      </c>
      <c r="F181" s="147">
        <v>8395.5629507899994</v>
      </c>
      <c r="G181" s="147">
        <v>8275.5619507899992</v>
      </c>
      <c r="H181" s="147">
        <v>6425.6900734499995</v>
      </c>
      <c r="I181" s="147">
        <v>6336.1400734500003</v>
      </c>
      <c r="J181" s="145">
        <v>0</v>
      </c>
      <c r="K181" s="147">
        <v>1.7483156696000099</v>
      </c>
      <c r="L181" s="147">
        <v>0</v>
      </c>
      <c r="M181" s="147">
        <v>5.1443607800000004</v>
      </c>
      <c r="N181" s="147">
        <v>22.972596970000001</v>
      </c>
      <c r="O181" s="147">
        <v>108031.09883531659</v>
      </c>
      <c r="P181" s="147">
        <v>105629.47639621899</v>
      </c>
      <c r="Q181" s="147">
        <v>9.0178887100000011</v>
      </c>
      <c r="R181" s="147">
        <v>9.0178887100000011</v>
      </c>
      <c r="S181" s="152">
        <v>162</v>
      </c>
      <c r="T181" s="152">
        <v>142</v>
      </c>
      <c r="U181" s="152">
        <v>3</v>
      </c>
      <c r="V181" s="152">
        <v>3</v>
      </c>
      <c r="W181" s="145"/>
      <c r="X181" s="146"/>
      <c r="Y181" s="146"/>
      <c r="Z181" s="145"/>
      <c r="AA181" s="146"/>
      <c r="AB181" s="145"/>
      <c r="AC181" s="145"/>
      <c r="AD181" s="145"/>
      <c r="AE181" s="146"/>
      <c r="AF181" s="145"/>
      <c r="AG181" s="144"/>
    </row>
    <row r="182" spans="1:33" ht="20.25" customHeight="1">
      <c r="A182" s="171"/>
      <c r="B182" s="150" t="s">
        <v>847</v>
      </c>
      <c r="C182" s="156" t="s">
        <v>846</v>
      </c>
      <c r="D182" s="153">
        <v>165</v>
      </c>
      <c r="E182" s="147">
        <v>16531.405671300003</v>
      </c>
      <c r="F182" s="147">
        <v>1730.86</v>
      </c>
      <c r="G182" s="147">
        <v>1705.6</v>
      </c>
      <c r="H182" s="147">
        <v>1711.43486386</v>
      </c>
      <c r="I182" s="147">
        <v>1706.7718638599999</v>
      </c>
      <c r="J182" s="145">
        <v>0</v>
      </c>
      <c r="K182" s="147">
        <v>1.6E-2</v>
      </c>
      <c r="L182" s="147">
        <v>0</v>
      </c>
      <c r="M182" s="147">
        <v>1.5543122344752192E-15</v>
      </c>
      <c r="N182" s="147">
        <v>1.5543122344752192E-15</v>
      </c>
      <c r="O182" s="147">
        <v>16550.846807440004</v>
      </c>
      <c r="P182" s="147">
        <v>16525.571807440003</v>
      </c>
      <c r="Q182" s="147">
        <v>548.93559281000012</v>
      </c>
      <c r="R182" s="147">
        <v>548.93559281000012</v>
      </c>
      <c r="S182" s="152">
        <v>69</v>
      </c>
      <c r="T182" s="152">
        <v>67</v>
      </c>
      <c r="U182" s="152">
        <v>2</v>
      </c>
      <c r="V182" s="152">
        <v>2</v>
      </c>
      <c r="W182" s="145"/>
      <c r="X182" s="146"/>
      <c r="Y182" s="146"/>
      <c r="Z182" s="145"/>
      <c r="AA182" s="146"/>
      <c r="AB182" s="145"/>
      <c r="AC182" s="145"/>
      <c r="AD182" s="145"/>
      <c r="AE182" s="146"/>
      <c r="AF182" s="145"/>
      <c r="AG182" s="144"/>
    </row>
    <row r="183" spans="1:33" ht="20.25" customHeight="1">
      <c r="A183" s="171"/>
      <c r="B183" s="150">
        <v>2</v>
      </c>
      <c r="C183" s="150" t="s">
        <v>845</v>
      </c>
      <c r="D183" s="149">
        <v>166</v>
      </c>
      <c r="E183" s="147">
        <v>220.37839014000025</v>
      </c>
      <c r="F183" s="145">
        <v>0</v>
      </c>
      <c r="G183" s="145">
        <v>0</v>
      </c>
      <c r="H183" s="147">
        <v>0</v>
      </c>
      <c r="I183" s="147">
        <v>0</v>
      </c>
      <c r="J183" s="147">
        <v>0</v>
      </c>
      <c r="K183" s="147">
        <v>0</v>
      </c>
      <c r="L183" s="147">
        <v>0</v>
      </c>
      <c r="M183" s="147">
        <v>3.1554441600000001</v>
      </c>
      <c r="N183" s="147">
        <v>223.5338343</v>
      </c>
      <c r="O183" s="147">
        <v>2.5579538487363607E-13</v>
      </c>
      <c r="P183" s="147">
        <v>0</v>
      </c>
      <c r="Q183" s="147">
        <v>0</v>
      </c>
      <c r="R183" s="147">
        <v>0</v>
      </c>
      <c r="S183" s="152">
        <v>0</v>
      </c>
      <c r="T183" s="152">
        <v>0</v>
      </c>
      <c r="U183" s="152">
        <v>0</v>
      </c>
      <c r="V183" s="152">
        <v>0</v>
      </c>
      <c r="W183" s="145"/>
      <c r="X183" s="146"/>
      <c r="Y183" s="146"/>
      <c r="Z183" s="145"/>
      <c r="AA183" s="146"/>
      <c r="AB183" s="145"/>
      <c r="AC183" s="145"/>
      <c r="AD183" s="145"/>
      <c r="AE183" s="146"/>
      <c r="AF183" s="145"/>
      <c r="AG183" s="144"/>
    </row>
    <row r="184" spans="1:33" ht="20.25" customHeight="1">
      <c r="A184" s="171"/>
      <c r="B184" s="150">
        <v>3</v>
      </c>
      <c r="C184" s="150" t="s">
        <v>844</v>
      </c>
      <c r="D184" s="153">
        <v>167</v>
      </c>
      <c r="E184" s="147">
        <v>1106.0797312600007</v>
      </c>
      <c r="F184" s="145">
        <v>0</v>
      </c>
      <c r="G184" s="145">
        <v>0</v>
      </c>
      <c r="H184" s="147">
        <v>31.268523029999997</v>
      </c>
      <c r="I184" s="147">
        <v>31.268523029999997</v>
      </c>
      <c r="J184" s="147">
        <v>0</v>
      </c>
      <c r="K184" s="147">
        <v>0</v>
      </c>
      <c r="L184" s="147">
        <v>0</v>
      </c>
      <c r="M184" s="147">
        <v>0</v>
      </c>
      <c r="N184" s="147">
        <v>218.49116658000003</v>
      </c>
      <c r="O184" s="147">
        <v>856.32004165000058</v>
      </c>
      <c r="P184" s="147">
        <v>856.32004164799991</v>
      </c>
      <c r="Q184" s="147">
        <v>0</v>
      </c>
      <c r="R184" s="147">
        <v>0</v>
      </c>
      <c r="S184" s="152">
        <v>4</v>
      </c>
      <c r="T184" s="152">
        <v>4</v>
      </c>
      <c r="U184" s="152">
        <v>0</v>
      </c>
      <c r="V184" s="152">
        <v>0</v>
      </c>
      <c r="W184" s="145"/>
      <c r="X184" s="146"/>
      <c r="Y184" s="146"/>
      <c r="Z184" s="145"/>
      <c r="AA184" s="146"/>
      <c r="AB184" s="145"/>
      <c r="AC184" s="145"/>
      <c r="AD184" s="145"/>
      <c r="AE184" s="146"/>
      <c r="AF184" s="145"/>
      <c r="AG184" s="144"/>
    </row>
    <row r="185" spans="1:33" ht="20.25" customHeight="1">
      <c r="A185" s="171"/>
      <c r="B185" s="150">
        <v>4</v>
      </c>
      <c r="C185" s="150" t="s">
        <v>843</v>
      </c>
      <c r="D185" s="149">
        <v>168</v>
      </c>
      <c r="E185" s="147">
        <v>263.21595288999998</v>
      </c>
      <c r="F185" s="145">
        <v>0</v>
      </c>
      <c r="G185" s="145">
        <v>0</v>
      </c>
      <c r="H185" s="147">
        <v>10</v>
      </c>
      <c r="I185" s="147">
        <v>10</v>
      </c>
      <c r="J185" s="147">
        <v>0</v>
      </c>
      <c r="K185" s="147">
        <v>0</v>
      </c>
      <c r="L185" s="147">
        <v>0</v>
      </c>
      <c r="M185" s="147">
        <v>218.49116658</v>
      </c>
      <c r="N185" s="147">
        <v>0</v>
      </c>
      <c r="O185" s="147">
        <v>471.70711946999995</v>
      </c>
      <c r="P185" s="147">
        <v>471.70711946999995</v>
      </c>
      <c r="Q185" s="147">
        <v>0</v>
      </c>
      <c r="R185" s="147">
        <v>0</v>
      </c>
      <c r="S185" s="152">
        <v>2</v>
      </c>
      <c r="T185" s="152">
        <v>2</v>
      </c>
      <c r="U185" s="152">
        <v>0</v>
      </c>
      <c r="V185" s="152">
        <v>0</v>
      </c>
      <c r="W185" s="145"/>
      <c r="X185" s="146"/>
      <c r="Y185" s="146"/>
      <c r="Z185" s="145"/>
      <c r="AA185" s="146"/>
      <c r="AB185" s="145"/>
      <c r="AC185" s="145"/>
      <c r="AD185" s="145"/>
      <c r="AE185" s="146"/>
      <c r="AF185" s="145"/>
      <c r="AG185" s="144"/>
    </row>
    <row r="186" spans="1:33" ht="20.25" customHeight="1">
      <c r="A186" s="171"/>
      <c r="B186" s="150">
        <v>5</v>
      </c>
      <c r="C186" s="150" t="s">
        <v>842</v>
      </c>
      <c r="D186" s="153">
        <v>169</v>
      </c>
      <c r="E186" s="147">
        <v>2733.3756949939998</v>
      </c>
      <c r="F186" s="145">
        <v>0</v>
      </c>
      <c r="G186" s="145">
        <v>0</v>
      </c>
      <c r="H186" s="147">
        <v>36.653639569999996</v>
      </c>
      <c r="I186" s="147">
        <v>36.653639569999996</v>
      </c>
      <c r="J186" s="147">
        <v>0</v>
      </c>
      <c r="K186" s="147">
        <v>0.1495049648000002</v>
      </c>
      <c r="L186" s="147">
        <v>0</v>
      </c>
      <c r="M186" s="147">
        <v>39.020565570000251</v>
      </c>
      <c r="N186" s="147">
        <v>39.020565570000244</v>
      </c>
      <c r="O186" s="147">
        <v>2696.8715603887999</v>
      </c>
      <c r="P186" s="147">
        <v>2490.6843199490004</v>
      </c>
      <c r="Q186" s="147">
        <v>853.90660539999999</v>
      </c>
      <c r="R186" s="147">
        <v>853.90660539999999</v>
      </c>
      <c r="S186" s="152">
        <v>20</v>
      </c>
      <c r="T186" s="152">
        <v>19</v>
      </c>
      <c r="U186" s="152">
        <v>4</v>
      </c>
      <c r="V186" s="152">
        <v>4</v>
      </c>
      <c r="W186" s="145"/>
      <c r="X186" s="146"/>
      <c r="Y186" s="146"/>
      <c r="Z186" s="145"/>
      <c r="AA186" s="146"/>
      <c r="AB186" s="145"/>
      <c r="AC186" s="145"/>
      <c r="AD186" s="145"/>
      <c r="AE186" s="146"/>
      <c r="AF186" s="145"/>
      <c r="AG186" s="144"/>
    </row>
    <row r="187" spans="1:33" ht="20.25" customHeight="1">
      <c r="A187" s="171"/>
      <c r="B187" s="150">
        <v>6</v>
      </c>
      <c r="C187" s="150" t="s">
        <v>841</v>
      </c>
      <c r="D187" s="149">
        <v>170</v>
      </c>
      <c r="E187" s="147">
        <v>3712.0105964663353</v>
      </c>
      <c r="F187" s="145">
        <v>0</v>
      </c>
      <c r="G187" s="145">
        <v>0</v>
      </c>
      <c r="H187" s="145">
        <v>0</v>
      </c>
      <c r="I187" s="145">
        <v>0</v>
      </c>
      <c r="J187" s="148">
        <v>0</v>
      </c>
      <c r="K187" s="148">
        <v>0.15777654314800024</v>
      </c>
      <c r="L187" s="148">
        <v>0</v>
      </c>
      <c r="M187" s="148">
        <v>196.78518749865006</v>
      </c>
      <c r="N187" s="148">
        <v>340.6867006028495</v>
      </c>
      <c r="O187" s="147">
        <v>3568.2668599052845</v>
      </c>
      <c r="P187" s="145"/>
      <c r="Q187" s="145"/>
      <c r="R187" s="145"/>
      <c r="S187" s="162"/>
      <c r="T187" s="162"/>
      <c r="U187" s="162"/>
      <c r="V187" s="162"/>
      <c r="W187" s="145"/>
      <c r="X187" s="146"/>
      <c r="Y187" s="146"/>
      <c r="Z187" s="145"/>
      <c r="AA187" s="146"/>
      <c r="AB187" s="145"/>
      <c r="AC187" s="145"/>
      <c r="AD187" s="145"/>
      <c r="AE187" s="146"/>
      <c r="AF187" s="145"/>
      <c r="AG187" s="144"/>
    </row>
    <row r="188" spans="1:33" s="164" customFormat="1" ht="72.75" customHeight="1">
      <c r="A188" s="171" t="s">
        <v>14</v>
      </c>
      <c r="B188" s="166"/>
      <c r="C188" s="169" t="s">
        <v>876</v>
      </c>
      <c r="D188" s="153">
        <v>171</v>
      </c>
      <c r="E188" s="225">
        <v>7048.0112689400003</v>
      </c>
      <c r="F188" s="159">
        <v>1738.21010355</v>
      </c>
      <c r="G188" s="159">
        <v>1670.3981035500001</v>
      </c>
      <c r="H188" s="159">
        <v>1649.2904198000001</v>
      </c>
      <c r="I188" s="159">
        <v>1581.4584198</v>
      </c>
      <c r="J188" s="145">
        <v>0</v>
      </c>
      <c r="K188" s="159">
        <v>0.02</v>
      </c>
      <c r="L188" s="159">
        <v>0</v>
      </c>
      <c r="M188" s="159">
        <v>104.33882930999999</v>
      </c>
      <c r="N188" s="159">
        <v>104.33882931000001</v>
      </c>
      <c r="O188" s="159">
        <v>7136.9509526899992</v>
      </c>
      <c r="P188" s="159">
        <v>7136.9509526890006</v>
      </c>
      <c r="Q188" s="159">
        <v>0.9694330699999999</v>
      </c>
      <c r="R188" s="159">
        <v>0.9694330699999999</v>
      </c>
      <c r="S188" s="158">
        <v>189</v>
      </c>
      <c r="T188" s="158">
        <v>189</v>
      </c>
      <c r="U188" s="158">
        <v>1</v>
      </c>
      <c r="V188" s="158">
        <v>1</v>
      </c>
      <c r="W188" s="157">
        <v>14.655392362783465</v>
      </c>
      <c r="X188" s="157">
        <v>0</v>
      </c>
      <c r="Y188" s="157">
        <v>4.493539584394842</v>
      </c>
      <c r="Z188" s="157">
        <v>0</v>
      </c>
      <c r="AA188" s="157">
        <v>4.493539584394842</v>
      </c>
      <c r="AB188" s="157">
        <v>0</v>
      </c>
      <c r="AC188" s="157">
        <v>37.398499737912616</v>
      </c>
      <c r="AD188" s="157">
        <v>0</v>
      </c>
      <c r="AE188" s="157">
        <v>19.418781442620237</v>
      </c>
      <c r="AF188" s="157">
        <v>0</v>
      </c>
      <c r="AG188" s="144"/>
    </row>
    <row r="189" spans="1:33" ht="17.25" customHeight="1">
      <c r="A189" s="171"/>
      <c r="B189" s="150">
        <v>1</v>
      </c>
      <c r="C189" s="150" t="s">
        <v>852</v>
      </c>
      <c r="D189" s="149">
        <v>172</v>
      </c>
      <c r="E189" s="147">
        <v>6862.0182680799999</v>
      </c>
      <c r="F189" s="147">
        <v>1738.21010355</v>
      </c>
      <c r="G189" s="147">
        <v>1670.3981035500001</v>
      </c>
      <c r="H189" s="147">
        <v>1648.1211584299999</v>
      </c>
      <c r="I189" s="147">
        <v>1580.28915843</v>
      </c>
      <c r="J189" s="145">
        <v>0</v>
      </c>
      <c r="K189" s="147">
        <v>0.02</v>
      </c>
      <c r="L189" s="147">
        <v>0</v>
      </c>
      <c r="M189" s="147">
        <v>84.95666319</v>
      </c>
      <c r="N189" s="147">
        <v>78.953441980000008</v>
      </c>
      <c r="O189" s="147">
        <v>6958.130434409999</v>
      </c>
      <c r="P189" s="147">
        <v>6958.1304344090004</v>
      </c>
      <c r="Q189" s="147">
        <v>0.9694330699999999</v>
      </c>
      <c r="R189" s="147">
        <v>0.9694330699999999</v>
      </c>
      <c r="S189" s="152">
        <v>179</v>
      </c>
      <c r="T189" s="152">
        <v>179</v>
      </c>
      <c r="U189" s="152">
        <v>1</v>
      </c>
      <c r="V189" s="152">
        <v>1</v>
      </c>
      <c r="W189" s="145"/>
      <c r="X189" s="146"/>
      <c r="Y189" s="146"/>
      <c r="Z189" s="145"/>
      <c r="AA189" s="146"/>
      <c r="AB189" s="145"/>
      <c r="AC189" s="145"/>
      <c r="AD189" s="145"/>
      <c r="AE189" s="146"/>
      <c r="AF189" s="145"/>
      <c r="AG189" s="144"/>
    </row>
    <row r="190" spans="1:33" ht="17.25" customHeight="1">
      <c r="A190" s="171"/>
      <c r="B190" s="150" t="s">
        <v>851</v>
      </c>
      <c r="C190" s="156" t="s">
        <v>850</v>
      </c>
      <c r="D190" s="153">
        <v>173</v>
      </c>
      <c r="E190" s="147">
        <v>989.59283841000047</v>
      </c>
      <c r="F190" s="147">
        <v>1332.99810355</v>
      </c>
      <c r="G190" s="147">
        <v>1332.99810355</v>
      </c>
      <c r="H190" s="147">
        <v>1415.3489610700003</v>
      </c>
      <c r="I190" s="147">
        <v>1415.3489610700003</v>
      </c>
      <c r="J190" s="145">
        <v>0</v>
      </c>
      <c r="K190" s="147">
        <v>0</v>
      </c>
      <c r="L190" s="147">
        <v>0</v>
      </c>
      <c r="M190" s="147">
        <v>0</v>
      </c>
      <c r="N190" s="147">
        <v>0</v>
      </c>
      <c r="O190" s="147">
        <v>907.24198089000026</v>
      </c>
      <c r="P190" s="147">
        <v>907.24198089000004</v>
      </c>
      <c r="Q190" s="147">
        <v>0</v>
      </c>
      <c r="R190" s="147">
        <v>0</v>
      </c>
      <c r="S190" s="152">
        <v>8</v>
      </c>
      <c r="T190" s="152">
        <v>8</v>
      </c>
      <c r="U190" s="152">
        <v>0</v>
      </c>
      <c r="V190" s="152">
        <v>0</v>
      </c>
      <c r="W190" s="145"/>
      <c r="X190" s="146"/>
      <c r="Y190" s="146"/>
      <c r="Z190" s="145"/>
      <c r="AA190" s="146"/>
      <c r="AB190" s="145"/>
      <c r="AC190" s="145"/>
      <c r="AD190" s="145"/>
      <c r="AE190" s="146"/>
      <c r="AF190" s="145"/>
      <c r="AG190" s="144"/>
    </row>
    <row r="191" spans="1:33" ht="17.25" customHeight="1">
      <c r="A191" s="171"/>
      <c r="B191" s="150" t="s">
        <v>849</v>
      </c>
      <c r="C191" s="156" t="s">
        <v>848</v>
      </c>
      <c r="D191" s="149">
        <v>174</v>
      </c>
      <c r="E191" s="147">
        <v>4970.781691279999</v>
      </c>
      <c r="F191" s="147">
        <v>346.81200000000001</v>
      </c>
      <c r="G191" s="147">
        <v>279</v>
      </c>
      <c r="H191" s="147">
        <v>222.58397024999982</v>
      </c>
      <c r="I191" s="147">
        <v>154.75197024999983</v>
      </c>
      <c r="J191" s="145">
        <v>0</v>
      </c>
      <c r="K191" s="147">
        <v>0.02</v>
      </c>
      <c r="L191" s="147">
        <v>0</v>
      </c>
      <c r="M191" s="147">
        <v>84.95666319</v>
      </c>
      <c r="N191" s="147">
        <v>78.953441980000008</v>
      </c>
      <c r="O191" s="147">
        <v>5101.0329422399982</v>
      </c>
      <c r="P191" s="147">
        <v>5101.0329422389996</v>
      </c>
      <c r="Q191" s="147">
        <v>0</v>
      </c>
      <c r="R191" s="147">
        <v>0</v>
      </c>
      <c r="S191" s="152">
        <v>161</v>
      </c>
      <c r="T191" s="152">
        <v>161</v>
      </c>
      <c r="U191" s="152">
        <v>0</v>
      </c>
      <c r="V191" s="152">
        <v>0</v>
      </c>
      <c r="W191" s="145"/>
      <c r="X191" s="146"/>
      <c r="Y191" s="146"/>
      <c r="Z191" s="145"/>
      <c r="AA191" s="146"/>
      <c r="AB191" s="145"/>
      <c r="AC191" s="145"/>
      <c r="AD191" s="145"/>
      <c r="AE191" s="146"/>
      <c r="AF191" s="145"/>
      <c r="AG191" s="144"/>
    </row>
    <row r="192" spans="1:33" ht="17.25" customHeight="1">
      <c r="A192" s="171"/>
      <c r="B192" s="150" t="s">
        <v>847</v>
      </c>
      <c r="C192" s="156" t="s">
        <v>846</v>
      </c>
      <c r="D192" s="153">
        <v>175</v>
      </c>
      <c r="E192" s="147">
        <v>901.64373838999995</v>
      </c>
      <c r="F192" s="147">
        <v>58.4</v>
      </c>
      <c r="G192" s="147">
        <v>58.4</v>
      </c>
      <c r="H192" s="147">
        <v>10.18822711000001</v>
      </c>
      <c r="I192" s="147">
        <v>10.18822711000001</v>
      </c>
      <c r="J192" s="145">
        <v>0</v>
      </c>
      <c r="K192" s="147">
        <v>0</v>
      </c>
      <c r="L192" s="147">
        <v>0</v>
      </c>
      <c r="M192" s="147">
        <v>6.6613381477509392E-16</v>
      </c>
      <c r="N192" s="147">
        <v>0</v>
      </c>
      <c r="O192" s="147">
        <v>949.85551127999997</v>
      </c>
      <c r="P192" s="147">
        <v>949.85551127999997</v>
      </c>
      <c r="Q192" s="147">
        <v>0.9694330699999999</v>
      </c>
      <c r="R192" s="147">
        <v>0.9694330699999999</v>
      </c>
      <c r="S192" s="152">
        <v>10</v>
      </c>
      <c r="T192" s="152">
        <v>10</v>
      </c>
      <c r="U192" s="152">
        <v>1</v>
      </c>
      <c r="V192" s="152">
        <v>1</v>
      </c>
      <c r="W192" s="145"/>
      <c r="X192" s="146"/>
      <c r="Y192" s="146"/>
      <c r="Z192" s="145"/>
      <c r="AA192" s="146"/>
      <c r="AB192" s="145"/>
      <c r="AC192" s="145"/>
      <c r="AD192" s="145"/>
      <c r="AE192" s="146"/>
      <c r="AF192" s="145"/>
      <c r="AG192" s="144"/>
    </row>
    <row r="193" spans="1:33" ht="17.25" customHeight="1">
      <c r="A193" s="171"/>
      <c r="B193" s="150">
        <v>2</v>
      </c>
      <c r="C193" s="150" t="s">
        <v>845</v>
      </c>
      <c r="D193" s="149">
        <v>176</v>
      </c>
      <c r="E193" s="147">
        <v>132.18739842000002</v>
      </c>
      <c r="F193" s="145">
        <v>0</v>
      </c>
      <c r="G193" s="145">
        <v>0</v>
      </c>
      <c r="H193" s="147">
        <v>1.1692613700000001</v>
      </c>
      <c r="I193" s="147">
        <v>1.1692613700000001</v>
      </c>
      <c r="J193" s="147">
        <v>0</v>
      </c>
      <c r="K193" s="147">
        <v>0</v>
      </c>
      <c r="L193" s="147">
        <v>0</v>
      </c>
      <c r="M193" s="147">
        <v>0</v>
      </c>
      <c r="N193" s="147">
        <v>25.38538733</v>
      </c>
      <c r="O193" s="147">
        <v>105.63274972000004</v>
      </c>
      <c r="P193" s="147">
        <v>105.63274972000001</v>
      </c>
      <c r="Q193" s="147">
        <v>0</v>
      </c>
      <c r="R193" s="147">
        <v>0</v>
      </c>
      <c r="S193" s="152">
        <v>6</v>
      </c>
      <c r="T193" s="152">
        <v>6</v>
      </c>
      <c r="U193" s="152">
        <v>0</v>
      </c>
      <c r="V193" s="152">
        <v>0</v>
      </c>
      <c r="W193" s="145"/>
      <c r="X193" s="146"/>
      <c r="Y193" s="146"/>
      <c r="Z193" s="145"/>
      <c r="AA193" s="146"/>
      <c r="AB193" s="145"/>
      <c r="AC193" s="145"/>
      <c r="AD193" s="145"/>
      <c r="AE193" s="146"/>
      <c r="AF193" s="145"/>
      <c r="AG193" s="144"/>
    </row>
    <row r="194" spans="1:33" ht="17.25" customHeight="1">
      <c r="A194" s="171"/>
      <c r="B194" s="150">
        <v>3</v>
      </c>
      <c r="C194" s="150" t="s">
        <v>875</v>
      </c>
      <c r="D194" s="153">
        <v>177</v>
      </c>
      <c r="E194" s="147">
        <v>0</v>
      </c>
      <c r="F194" s="145">
        <v>0</v>
      </c>
      <c r="G194" s="145">
        <v>0</v>
      </c>
      <c r="H194" s="147">
        <v>0</v>
      </c>
      <c r="I194" s="147">
        <v>0</v>
      </c>
      <c r="J194" s="147">
        <v>0</v>
      </c>
      <c r="K194" s="147">
        <v>0</v>
      </c>
      <c r="L194" s="147">
        <v>0</v>
      </c>
      <c r="M194" s="147">
        <v>19.382166120000001</v>
      </c>
      <c r="N194" s="147">
        <v>0</v>
      </c>
      <c r="O194" s="147">
        <v>19.382166120000001</v>
      </c>
      <c r="P194" s="147">
        <v>19.382166120000001</v>
      </c>
      <c r="Q194" s="147">
        <v>0</v>
      </c>
      <c r="R194" s="147">
        <v>0</v>
      </c>
      <c r="S194" s="152">
        <v>1</v>
      </c>
      <c r="T194" s="152">
        <v>1</v>
      </c>
      <c r="U194" s="152">
        <v>0</v>
      </c>
      <c r="V194" s="152">
        <v>0</v>
      </c>
      <c r="W194" s="145"/>
      <c r="X194" s="146"/>
      <c r="Y194" s="146"/>
      <c r="Z194" s="145"/>
      <c r="AA194" s="146"/>
      <c r="AB194" s="145"/>
      <c r="AC194" s="145"/>
      <c r="AD194" s="145"/>
      <c r="AE194" s="146"/>
      <c r="AF194" s="145"/>
      <c r="AG194" s="144"/>
    </row>
    <row r="195" spans="1:33" ht="17.25" customHeight="1">
      <c r="A195" s="171"/>
      <c r="B195" s="150">
        <v>4</v>
      </c>
      <c r="C195" s="150" t="s">
        <v>874</v>
      </c>
      <c r="D195" s="149">
        <v>178</v>
      </c>
      <c r="E195" s="147">
        <v>0</v>
      </c>
      <c r="F195" s="145">
        <v>0</v>
      </c>
      <c r="G195" s="145">
        <v>0</v>
      </c>
      <c r="H195" s="147">
        <v>0</v>
      </c>
      <c r="I195" s="147">
        <v>0</v>
      </c>
      <c r="J195" s="147">
        <v>0</v>
      </c>
      <c r="K195" s="147">
        <v>0</v>
      </c>
      <c r="L195" s="147">
        <v>0</v>
      </c>
      <c r="M195" s="147">
        <v>0</v>
      </c>
      <c r="N195" s="147">
        <v>0</v>
      </c>
      <c r="O195" s="147">
        <v>0</v>
      </c>
      <c r="P195" s="147">
        <v>0</v>
      </c>
      <c r="Q195" s="147">
        <v>0</v>
      </c>
      <c r="R195" s="147">
        <v>0</v>
      </c>
      <c r="S195" s="152">
        <v>0</v>
      </c>
      <c r="T195" s="152">
        <v>0</v>
      </c>
      <c r="U195" s="152">
        <v>0</v>
      </c>
      <c r="V195" s="152">
        <v>0</v>
      </c>
      <c r="W195" s="145"/>
      <c r="X195" s="146"/>
      <c r="Y195" s="146"/>
      <c r="Z195" s="145"/>
      <c r="AA195" s="146"/>
      <c r="AB195" s="145"/>
      <c r="AC195" s="145"/>
      <c r="AD195" s="145"/>
      <c r="AE195" s="146"/>
      <c r="AF195" s="145"/>
      <c r="AG195" s="144"/>
    </row>
    <row r="196" spans="1:33" ht="17.25" customHeight="1">
      <c r="A196" s="171"/>
      <c r="B196" s="150">
        <v>5</v>
      </c>
      <c r="C196" s="150" t="s">
        <v>873</v>
      </c>
      <c r="D196" s="153">
        <v>179</v>
      </c>
      <c r="E196" s="147">
        <v>53.805602439999994</v>
      </c>
      <c r="F196" s="145">
        <v>0</v>
      </c>
      <c r="G196" s="145">
        <v>0</v>
      </c>
      <c r="H196" s="147">
        <v>0</v>
      </c>
      <c r="I196" s="147">
        <v>0</v>
      </c>
      <c r="J196" s="147">
        <v>0</v>
      </c>
      <c r="K196" s="147">
        <v>0</v>
      </c>
      <c r="L196" s="147">
        <v>0</v>
      </c>
      <c r="M196" s="147">
        <v>0</v>
      </c>
      <c r="N196" s="147">
        <v>0</v>
      </c>
      <c r="O196" s="147">
        <v>53.805602439999994</v>
      </c>
      <c r="P196" s="147">
        <v>53.805602439999994</v>
      </c>
      <c r="Q196" s="147">
        <v>0</v>
      </c>
      <c r="R196" s="147">
        <v>0</v>
      </c>
      <c r="S196" s="152">
        <v>3</v>
      </c>
      <c r="T196" s="152">
        <v>3</v>
      </c>
      <c r="U196" s="152">
        <v>0</v>
      </c>
      <c r="V196" s="152">
        <v>0</v>
      </c>
      <c r="W196" s="145"/>
      <c r="X196" s="146"/>
      <c r="Y196" s="146"/>
      <c r="Z196" s="145"/>
      <c r="AA196" s="146"/>
      <c r="AB196" s="145"/>
      <c r="AC196" s="145"/>
      <c r="AD196" s="145"/>
      <c r="AE196" s="146"/>
      <c r="AF196" s="145"/>
      <c r="AG196" s="144"/>
    </row>
    <row r="197" spans="1:33" ht="17.25" customHeight="1">
      <c r="A197" s="171"/>
      <c r="B197" s="150">
        <v>6</v>
      </c>
      <c r="C197" s="150" t="s">
        <v>841</v>
      </c>
      <c r="D197" s="149">
        <v>180</v>
      </c>
      <c r="E197" s="147">
        <v>90.581969821149528</v>
      </c>
      <c r="F197" s="145">
        <v>0</v>
      </c>
      <c r="G197" s="145">
        <v>0</v>
      </c>
      <c r="H197" s="145">
        <v>0</v>
      </c>
      <c r="I197" s="145">
        <v>0</v>
      </c>
      <c r="J197" s="148">
        <v>0</v>
      </c>
      <c r="K197" s="148">
        <v>0</v>
      </c>
      <c r="L197" s="148">
        <v>0</v>
      </c>
      <c r="M197" s="148">
        <v>4.927052370550066</v>
      </c>
      <c r="N197" s="148">
        <v>2.9491151801989441</v>
      </c>
      <c r="O197" s="147">
        <v>92.559907011500641</v>
      </c>
      <c r="P197" s="145"/>
      <c r="Q197" s="145"/>
      <c r="R197" s="145"/>
      <c r="S197" s="162"/>
      <c r="T197" s="162"/>
      <c r="U197" s="162"/>
      <c r="V197" s="162"/>
      <c r="W197" s="145"/>
      <c r="X197" s="146"/>
      <c r="Y197" s="146"/>
      <c r="Z197" s="145"/>
      <c r="AA197" s="146"/>
      <c r="AB197" s="145"/>
      <c r="AC197" s="145"/>
      <c r="AD197" s="145"/>
      <c r="AE197" s="146"/>
      <c r="AF197" s="145"/>
      <c r="AG197" s="144"/>
    </row>
    <row r="198" spans="1:33" s="164" customFormat="1" ht="28.5" customHeight="1">
      <c r="A198" s="171" t="s">
        <v>15</v>
      </c>
      <c r="B198" s="166"/>
      <c r="C198" s="165" t="s">
        <v>872</v>
      </c>
      <c r="D198" s="153">
        <v>181</v>
      </c>
      <c r="E198" s="225">
        <v>314285.36251880997</v>
      </c>
      <c r="F198" s="159">
        <v>17805.78098612</v>
      </c>
      <c r="G198" s="159">
        <v>17789.554986120002</v>
      </c>
      <c r="H198" s="159">
        <v>13600.669772190002</v>
      </c>
      <c r="I198" s="159">
        <v>13558.842772190003</v>
      </c>
      <c r="J198" s="145">
        <v>0</v>
      </c>
      <c r="K198" s="159">
        <v>0</v>
      </c>
      <c r="L198" s="159">
        <v>0.01</v>
      </c>
      <c r="M198" s="159">
        <v>28983.411722679997</v>
      </c>
      <c r="N198" s="159">
        <v>29030.419064599999</v>
      </c>
      <c r="O198" s="159">
        <v>318443.45639081998</v>
      </c>
      <c r="P198" s="159">
        <v>318443.45639081602</v>
      </c>
      <c r="Q198" s="159">
        <v>5875.5102162599997</v>
      </c>
      <c r="R198" s="159">
        <v>5875.5102162599997</v>
      </c>
      <c r="S198" s="158">
        <v>844</v>
      </c>
      <c r="T198" s="158">
        <v>844</v>
      </c>
      <c r="U198" s="158">
        <v>64</v>
      </c>
      <c r="V198" s="158">
        <v>64</v>
      </c>
      <c r="W198" s="157">
        <v>72.551609156155109</v>
      </c>
      <c r="X198" s="157">
        <v>0</v>
      </c>
      <c r="Y198" s="157">
        <v>17.631498766904215</v>
      </c>
      <c r="Z198" s="157">
        <v>0</v>
      </c>
      <c r="AA198" s="157">
        <v>17.697541621841189</v>
      </c>
      <c r="AB198" s="157">
        <v>0</v>
      </c>
      <c r="AC198" s="157">
        <v>76.467471175834319</v>
      </c>
      <c r="AD198" s="157">
        <v>0</v>
      </c>
      <c r="AE198" s="157">
        <v>16.603966963590349</v>
      </c>
      <c r="AF198" s="157">
        <v>0</v>
      </c>
      <c r="AG198" s="144"/>
    </row>
    <row r="199" spans="1:33" ht="17.25" customHeight="1">
      <c r="A199" s="171"/>
      <c r="B199" s="150">
        <v>1</v>
      </c>
      <c r="C199" s="150" t="s">
        <v>852</v>
      </c>
      <c r="D199" s="149">
        <v>182</v>
      </c>
      <c r="E199" s="147">
        <v>302111.92804574</v>
      </c>
      <c r="F199" s="147">
        <v>17805.78098612</v>
      </c>
      <c r="G199" s="147">
        <v>17789.554986120002</v>
      </c>
      <c r="H199" s="147">
        <v>13327.856696389999</v>
      </c>
      <c r="I199" s="147">
        <v>13286.02969639</v>
      </c>
      <c r="J199" s="145">
        <v>0</v>
      </c>
      <c r="K199" s="147">
        <v>0</v>
      </c>
      <c r="L199" s="147">
        <v>0.01</v>
      </c>
      <c r="M199" s="147">
        <v>7814.6629581199986</v>
      </c>
      <c r="N199" s="147">
        <v>19328.369204980001</v>
      </c>
      <c r="O199" s="147">
        <v>295076.13608860999</v>
      </c>
      <c r="P199" s="147">
        <v>295076.13608860801</v>
      </c>
      <c r="Q199" s="147">
        <v>5015.5336698499996</v>
      </c>
      <c r="R199" s="147">
        <v>5015.5336698499996</v>
      </c>
      <c r="S199" s="152">
        <v>786</v>
      </c>
      <c r="T199" s="152">
        <v>786</v>
      </c>
      <c r="U199" s="152">
        <v>58</v>
      </c>
      <c r="V199" s="152">
        <v>58</v>
      </c>
      <c r="W199" s="145"/>
      <c r="X199" s="146"/>
      <c r="Y199" s="146"/>
      <c r="Z199" s="145"/>
      <c r="AA199" s="146"/>
      <c r="AB199" s="145"/>
      <c r="AC199" s="145"/>
      <c r="AD199" s="145"/>
      <c r="AE199" s="146"/>
      <c r="AF199" s="145"/>
      <c r="AG199" s="144"/>
    </row>
    <row r="200" spans="1:33" ht="17.25" customHeight="1">
      <c r="A200" s="171"/>
      <c r="B200" s="150" t="s">
        <v>851</v>
      </c>
      <c r="C200" s="156" t="s">
        <v>850</v>
      </c>
      <c r="D200" s="153">
        <v>183</v>
      </c>
      <c r="E200" s="147">
        <v>6969.2540448300006</v>
      </c>
      <c r="F200" s="147">
        <v>2084.25036215</v>
      </c>
      <c r="G200" s="147">
        <v>2084.25036215</v>
      </c>
      <c r="H200" s="147">
        <v>2114.5907896200001</v>
      </c>
      <c r="I200" s="147">
        <v>2114.5907896200001</v>
      </c>
      <c r="J200" s="145">
        <v>0</v>
      </c>
      <c r="K200" s="147">
        <v>0</v>
      </c>
      <c r="L200" s="147">
        <v>0</v>
      </c>
      <c r="M200" s="147">
        <v>6</v>
      </c>
      <c r="N200" s="147">
        <v>6</v>
      </c>
      <c r="O200" s="147">
        <v>6938.9136173600009</v>
      </c>
      <c r="P200" s="147">
        <v>6938.91361736</v>
      </c>
      <c r="Q200" s="147">
        <v>0</v>
      </c>
      <c r="R200" s="147">
        <v>0</v>
      </c>
      <c r="S200" s="152">
        <v>24</v>
      </c>
      <c r="T200" s="152">
        <v>24</v>
      </c>
      <c r="U200" s="152">
        <v>0</v>
      </c>
      <c r="V200" s="152">
        <v>0</v>
      </c>
      <c r="W200" s="145"/>
      <c r="X200" s="146"/>
      <c r="Y200" s="146"/>
      <c r="Z200" s="145"/>
      <c r="AA200" s="146"/>
      <c r="AB200" s="145"/>
      <c r="AC200" s="145"/>
      <c r="AD200" s="145"/>
      <c r="AE200" s="146"/>
      <c r="AF200" s="145"/>
      <c r="AG200" s="144"/>
    </row>
    <row r="201" spans="1:33" ht="17.25" customHeight="1">
      <c r="A201" s="171"/>
      <c r="B201" s="150" t="s">
        <v>849</v>
      </c>
      <c r="C201" s="156" t="s">
        <v>848</v>
      </c>
      <c r="D201" s="149">
        <v>184</v>
      </c>
      <c r="E201" s="147">
        <v>107913.43483298003</v>
      </c>
      <c r="F201" s="147">
        <v>6198.3046239699997</v>
      </c>
      <c r="G201" s="147">
        <v>6198.3046239699997</v>
      </c>
      <c r="H201" s="147">
        <v>2885.1131532299996</v>
      </c>
      <c r="I201" s="147">
        <v>2885.1131532299996</v>
      </c>
      <c r="J201" s="145">
        <v>0</v>
      </c>
      <c r="K201" s="147">
        <v>0</v>
      </c>
      <c r="L201" s="147">
        <v>0</v>
      </c>
      <c r="M201" s="147">
        <v>414.25480966999964</v>
      </c>
      <c r="N201" s="147">
        <v>11727.961056529999</v>
      </c>
      <c r="O201" s="147">
        <v>99912.920056860021</v>
      </c>
      <c r="P201" s="147">
        <v>99912.920056859002</v>
      </c>
      <c r="Q201" s="147">
        <v>327.75549602000001</v>
      </c>
      <c r="R201" s="147">
        <v>327.75549602000001</v>
      </c>
      <c r="S201" s="152">
        <v>591</v>
      </c>
      <c r="T201" s="152">
        <v>591</v>
      </c>
      <c r="U201" s="152">
        <v>9</v>
      </c>
      <c r="V201" s="152">
        <v>9</v>
      </c>
      <c r="W201" s="145"/>
      <c r="X201" s="146"/>
      <c r="Y201" s="146"/>
      <c r="Z201" s="145"/>
      <c r="AA201" s="146"/>
      <c r="AB201" s="145"/>
      <c r="AC201" s="145"/>
      <c r="AD201" s="145"/>
      <c r="AE201" s="146"/>
      <c r="AF201" s="145"/>
      <c r="AG201" s="144"/>
    </row>
    <row r="202" spans="1:33" ht="17.25" customHeight="1">
      <c r="A202" s="171"/>
      <c r="B202" s="150" t="s">
        <v>847</v>
      </c>
      <c r="C202" s="156" t="s">
        <v>846</v>
      </c>
      <c r="D202" s="153">
        <v>185</v>
      </c>
      <c r="E202" s="147">
        <v>187229.23916792998</v>
      </c>
      <c r="F202" s="147">
        <v>9523.2260000000006</v>
      </c>
      <c r="G202" s="147">
        <v>9507</v>
      </c>
      <c r="H202" s="147">
        <v>8328.15275354</v>
      </c>
      <c r="I202" s="147">
        <v>8286.3257535400007</v>
      </c>
      <c r="J202" s="145">
        <v>0</v>
      </c>
      <c r="K202" s="147">
        <v>0</v>
      </c>
      <c r="L202" s="147">
        <v>0.01</v>
      </c>
      <c r="M202" s="147">
        <v>7394.4081484499993</v>
      </c>
      <c r="N202" s="147">
        <v>7594.4081484500011</v>
      </c>
      <c r="O202" s="147">
        <v>188224.30241438997</v>
      </c>
      <c r="P202" s="147">
        <v>188224.30241438901</v>
      </c>
      <c r="Q202" s="147">
        <v>4687.77817383</v>
      </c>
      <c r="R202" s="147">
        <v>4687.77817383</v>
      </c>
      <c r="S202" s="152">
        <v>171</v>
      </c>
      <c r="T202" s="152">
        <v>171</v>
      </c>
      <c r="U202" s="152">
        <v>49</v>
      </c>
      <c r="V202" s="152">
        <v>49</v>
      </c>
      <c r="W202" s="145"/>
      <c r="X202" s="146"/>
      <c r="Y202" s="146"/>
      <c r="Z202" s="145"/>
      <c r="AA202" s="146"/>
      <c r="AB202" s="145"/>
      <c r="AC202" s="145"/>
      <c r="AD202" s="145"/>
      <c r="AE202" s="146"/>
      <c r="AF202" s="145"/>
      <c r="AG202" s="144"/>
    </row>
    <row r="203" spans="1:33" ht="17.25" customHeight="1">
      <c r="A203" s="171"/>
      <c r="B203" s="150">
        <v>2</v>
      </c>
      <c r="C203" s="150" t="s">
        <v>845</v>
      </c>
      <c r="D203" s="149">
        <v>186</v>
      </c>
      <c r="E203" s="147">
        <v>7423.3150223400007</v>
      </c>
      <c r="F203" s="145">
        <v>0</v>
      </c>
      <c r="G203" s="145">
        <v>0</v>
      </c>
      <c r="H203" s="147">
        <v>143.64598380000007</v>
      </c>
      <c r="I203" s="147">
        <v>143.64598380000007</v>
      </c>
      <c r="J203" s="147">
        <v>0</v>
      </c>
      <c r="K203" s="147">
        <v>0</v>
      </c>
      <c r="L203" s="147">
        <v>0</v>
      </c>
      <c r="M203" s="147">
        <v>13284.178626299999</v>
      </c>
      <c r="N203" s="147">
        <v>5225.2532711900003</v>
      </c>
      <c r="O203" s="147">
        <v>15338.594393650001</v>
      </c>
      <c r="P203" s="147">
        <v>15338.594393650001</v>
      </c>
      <c r="Q203" s="147">
        <v>213.12377190000001</v>
      </c>
      <c r="R203" s="147">
        <v>213.12377190000001</v>
      </c>
      <c r="S203" s="152">
        <v>26</v>
      </c>
      <c r="T203" s="152">
        <v>26</v>
      </c>
      <c r="U203" s="152">
        <v>1</v>
      </c>
      <c r="V203" s="152">
        <v>1</v>
      </c>
      <c r="W203" s="145"/>
      <c r="X203" s="146"/>
      <c r="Y203" s="146"/>
      <c r="Z203" s="145"/>
      <c r="AA203" s="146"/>
      <c r="AB203" s="145"/>
      <c r="AC203" s="145"/>
      <c r="AD203" s="145"/>
      <c r="AE203" s="146"/>
      <c r="AF203" s="145"/>
      <c r="AG203" s="144"/>
    </row>
    <row r="204" spans="1:33" ht="17.25" customHeight="1">
      <c r="A204" s="171"/>
      <c r="B204" s="150">
        <v>3</v>
      </c>
      <c r="C204" s="150" t="s">
        <v>844</v>
      </c>
      <c r="D204" s="153">
        <v>187</v>
      </c>
      <c r="E204" s="147">
        <v>29.208574259999988</v>
      </c>
      <c r="F204" s="145">
        <v>0</v>
      </c>
      <c r="G204" s="145">
        <v>0</v>
      </c>
      <c r="H204" s="147">
        <v>35.547637869999988</v>
      </c>
      <c r="I204" s="147">
        <v>35.547637869999988</v>
      </c>
      <c r="J204" s="147">
        <v>0</v>
      </c>
      <c r="K204" s="147">
        <v>0</v>
      </c>
      <c r="L204" s="147">
        <v>0</v>
      </c>
      <c r="M204" s="147">
        <v>3407.7735498299999</v>
      </c>
      <c r="N204" s="147">
        <v>0</v>
      </c>
      <c r="O204" s="147">
        <v>3401.4344862199996</v>
      </c>
      <c r="P204" s="147">
        <v>3401.4344862199996</v>
      </c>
      <c r="Q204" s="147">
        <v>0</v>
      </c>
      <c r="R204" s="147">
        <v>0</v>
      </c>
      <c r="S204" s="152">
        <v>4</v>
      </c>
      <c r="T204" s="152">
        <v>4</v>
      </c>
      <c r="U204" s="152">
        <v>0</v>
      </c>
      <c r="V204" s="152">
        <v>0</v>
      </c>
      <c r="W204" s="145"/>
      <c r="X204" s="146"/>
      <c r="Y204" s="146"/>
      <c r="Z204" s="145"/>
      <c r="AA204" s="146"/>
      <c r="AB204" s="145"/>
      <c r="AC204" s="145"/>
      <c r="AD204" s="145"/>
      <c r="AE204" s="146"/>
      <c r="AF204" s="145"/>
      <c r="AG204" s="144"/>
    </row>
    <row r="205" spans="1:33" ht="17.25" customHeight="1">
      <c r="A205" s="171"/>
      <c r="B205" s="150">
        <v>4</v>
      </c>
      <c r="C205" s="150" t="s">
        <v>843</v>
      </c>
      <c r="D205" s="149">
        <v>188</v>
      </c>
      <c r="E205" s="147">
        <v>1770.6128111199998</v>
      </c>
      <c r="F205" s="145">
        <v>0</v>
      </c>
      <c r="G205" s="145">
        <v>0</v>
      </c>
      <c r="H205" s="147">
        <v>70.315027040000004</v>
      </c>
      <c r="I205" s="147">
        <v>70.315027040000004</v>
      </c>
      <c r="J205" s="147">
        <v>0</v>
      </c>
      <c r="K205" s="147">
        <v>0</v>
      </c>
      <c r="L205" s="147">
        <v>0</v>
      </c>
      <c r="M205" s="147">
        <v>4476.7965884300002</v>
      </c>
      <c r="N205" s="147">
        <v>4476.7965884300002</v>
      </c>
      <c r="O205" s="147">
        <v>1700.2977840799995</v>
      </c>
      <c r="P205" s="147">
        <v>1700.2977840779999</v>
      </c>
      <c r="Q205" s="147">
        <v>387.50336407999998</v>
      </c>
      <c r="R205" s="147">
        <v>387.50336407999998</v>
      </c>
      <c r="S205" s="152">
        <v>10</v>
      </c>
      <c r="T205" s="152">
        <v>10</v>
      </c>
      <c r="U205" s="152">
        <v>3</v>
      </c>
      <c r="V205" s="152">
        <v>3</v>
      </c>
      <c r="W205" s="145"/>
      <c r="X205" s="146"/>
      <c r="Y205" s="146"/>
      <c r="Z205" s="145"/>
      <c r="AA205" s="146"/>
      <c r="AB205" s="145"/>
      <c r="AC205" s="145"/>
      <c r="AD205" s="145"/>
      <c r="AE205" s="146"/>
      <c r="AF205" s="145"/>
      <c r="AG205" s="144"/>
    </row>
    <row r="206" spans="1:33" ht="17.25" customHeight="1">
      <c r="A206" s="171"/>
      <c r="B206" s="150">
        <v>5</v>
      </c>
      <c r="C206" s="150" t="s">
        <v>842</v>
      </c>
      <c r="D206" s="153">
        <v>189</v>
      </c>
      <c r="E206" s="147">
        <v>2950.2980653499999</v>
      </c>
      <c r="F206" s="145">
        <v>0</v>
      </c>
      <c r="G206" s="145">
        <v>0</v>
      </c>
      <c r="H206" s="147">
        <v>23.304427089999997</v>
      </c>
      <c r="I206" s="147">
        <v>23.304427089999997</v>
      </c>
      <c r="J206" s="147">
        <v>0</v>
      </c>
      <c r="K206" s="147">
        <v>0</v>
      </c>
      <c r="L206" s="147">
        <v>0</v>
      </c>
      <c r="M206" s="147">
        <v>7.1054273576010019E-15</v>
      </c>
      <c r="N206" s="147">
        <v>3.3527612686157202E-14</v>
      </c>
      <c r="O206" s="147">
        <v>2926.9936382600004</v>
      </c>
      <c r="P206" s="147">
        <v>2926.9936382599999</v>
      </c>
      <c r="Q206" s="147">
        <v>259.34941042999998</v>
      </c>
      <c r="R206" s="147">
        <v>259.34941042999998</v>
      </c>
      <c r="S206" s="152">
        <v>18</v>
      </c>
      <c r="T206" s="152">
        <v>18</v>
      </c>
      <c r="U206" s="152">
        <v>2</v>
      </c>
      <c r="V206" s="152">
        <v>2</v>
      </c>
      <c r="W206" s="145"/>
      <c r="X206" s="146"/>
      <c r="Y206" s="146"/>
      <c r="Z206" s="145"/>
      <c r="AA206" s="146"/>
      <c r="AB206" s="145"/>
      <c r="AC206" s="145"/>
      <c r="AD206" s="145"/>
      <c r="AE206" s="146"/>
      <c r="AF206" s="145"/>
      <c r="AG206" s="144"/>
    </row>
    <row r="207" spans="1:33" ht="17.25" customHeight="1">
      <c r="A207" s="171"/>
      <c r="B207" s="150">
        <v>6</v>
      </c>
      <c r="C207" s="150" t="s">
        <v>841</v>
      </c>
      <c r="D207" s="149">
        <v>190</v>
      </c>
      <c r="E207" s="147">
        <v>5045.6937250858491</v>
      </c>
      <c r="F207" s="145">
        <v>0</v>
      </c>
      <c r="G207" s="145">
        <v>0</v>
      </c>
      <c r="H207" s="145">
        <v>0</v>
      </c>
      <c r="I207" s="145">
        <v>0</v>
      </c>
      <c r="J207" s="148">
        <v>0</v>
      </c>
      <c r="K207" s="148">
        <v>0</v>
      </c>
      <c r="L207" s="148">
        <v>0</v>
      </c>
      <c r="M207" s="148">
        <v>2101.9422058486507</v>
      </c>
      <c r="N207" s="148">
        <v>814.50590421259676</v>
      </c>
      <c r="O207" s="147">
        <v>6333.130026721904</v>
      </c>
      <c r="P207" s="145"/>
      <c r="Q207" s="145"/>
      <c r="R207" s="145"/>
      <c r="S207" s="162"/>
      <c r="T207" s="162"/>
      <c r="U207" s="162"/>
      <c r="V207" s="162"/>
      <c r="W207" s="145"/>
      <c r="X207" s="146"/>
      <c r="Y207" s="146"/>
      <c r="Z207" s="145"/>
      <c r="AA207" s="146"/>
      <c r="AB207" s="145"/>
      <c r="AC207" s="145"/>
      <c r="AD207" s="145"/>
      <c r="AE207" s="146"/>
      <c r="AF207" s="145"/>
      <c r="AG207" s="144"/>
    </row>
    <row r="208" spans="1:33" ht="17.25" customHeight="1">
      <c r="A208" s="171" t="s">
        <v>15</v>
      </c>
      <c r="B208" s="166"/>
      <c r="C208" s="165" t="s">
        <v>871</v>
      </c>
      <c r="D208" s="153">
        <v>191</v>
      </c>
      <c r="E208" s="147">
        <v>560.69450551000011</v>
      </c>
      <c r="F208" s="147">
        <v>102.36999999999999</v>
      </c>
      <c r="G208" s="147">
        <v>102.36999999999999</v>
      </c>
      <c r="H208" s="147">
        <v>20.621900950000001</v>
      </c>
      <c r="I208" s="147">
        <v>20.621900950000001</v>
      </c>
      <c r="J208" s="145">
        <v>0</v>
      </c>
      <c r="K208" s="148">
        <v>0</v>
      </c>
      <c r="L208" s="148">
        <v>0</v>
      </c>
      <c r="M208" s="148">
        <v>388.41279298999996</v>
      </c>
      <c r="N208" s="148">
        <v>388.4127929899999</v>
      </c>
      <c r="O208" s="147">
        <v>642.44260456000006</v>
      </c>
      <c r="P208" s="147">
        <v>642.44260456000006</v>
      </c>
      <c r="Q208" s="147">
        <v>44.668578949999997</v>
      </c>
      <c r="R208" s="147">
        <v>44.668578949999997</v>
      </c>
      <c r="S208" s="152">
        <v>83</v>
      </c>
      <c r="T208" s="152">
        <v>83</v>
      </c>
      <c r="U208" s="152">
        <v>36</v>
      </c>
      <c r="V208" s="152">
        <v>36</v>
      </c>
      <c r="W208" s="157">
        <v>41.317545674366819</v>
      </c>
      <c r="X208" s="157">
        <v>0</v>
      </c>
      <c r="Y208" s="157">
        <v>16.914877405489889</v>
      </c>
      <c r="Z208" s="157">
        <v>0</v>
      </c>
      <c r="AA208" s="157">
        <v>16.914877405489889</v>
      </c>
      <c r="AB208" s="157">
        <v>0</v>
      </c>
      <c r="AC208" s="157">
        <v>46.663676583897818</v>
      </c>
      <c r="AD208" s="157">
        <v>0</v>
      </c>
      <c r="AE208" s="157">
        <v>15.931595578699055</v>
      </c>
      <c r="AF208" s="157">
        <v>0</v>
      </c>
      <c r="AG208" s="144"/>
    </row>
    <row r="209" spans="1:33" ht="17.25" customHeight="1">
      <c r="A209" s="171"/>
      <c r="B209" s="150">
        <v>1</v>
      </c>
      <c r="C209" s="150" t="s">
        <v>852</v>
      </c>
      <c r="D209" s="149">
        <v>192</v>
      </c>
      <c r="E209" s="147">
        <v>555.49126689000013</v>
      </c>
      <c r="F209" s="147">
        <v>102.36999999999999</v>
      </c>
      <c r="G209" s="147">
        <v>102.36999999999999</v>
      </c>
      <c r="H209" s="147">
        <v>20.40007276</v>
      </c>
      <c r="I209" s="147">
        <v>20.40007276</v>
      </c>
      <c r="J209" s="145">
        <v>0</v>
      </c>
      <c r="K209" s="148">
        <v>0</v>
      </c>
      <c r="L209" s="148">
        <v>0</v>
      </c>
      <c r="M209" s="148">
        <v>388.41279298999996</v>
      </c>
      <c r="N209" s="148">
        <v>388.4127929899999</v>
      </c>
      <c r="O209" s="147">
        <v>637.46119413000008</v>
      </c>
      <c r="P209" s="147">
        <v>637.46119413000008</v>
      </c>
      <c r="Q209" s="147">
        <v>39.68716852</v>
      </c>
      <c r="R209" s="147">
        <v>39.68716852</v>
      </c>
      <c r="S209" s="152">
        <v>82</v>
      </c>
      <c r="T209" s="152">
        <v>82</v>
      </c>
      <c r="U209" s="152">
        <v>35</v>
      </c>
      <c r="V209" s="152">
        <v>35</v>
      </c>
      <c r="W209" s="145"/>
      <c r="X209" s="146"/>
      <c r="Y209" s="146"/>
      <c r="Z209" s="145"/>
      <c r="AA209" s="146"/>
      <c r="AB209" s="145"/>
      <c r="AC209" s="145"/>
      <c r="AD209" s="145"/>
      <c r="AE209" s="146"/>
      <c r="AF209" s="145"/>
      <c r="AG209" s="144"/>
    </row>
    <row r="210" spans="1:33" ht="17.25" customHeight="1">
      <c r="A210" s="171"/>
      <c r="B210" s="150" t="s">
        <v>851</v>
      </c>
      <c r="C210" s="156" t="s">
        <v>850</v>
      </c>
      <c r="D210" s="153">
        <v>193</v>
      </c>
      <c r="E210" s="147">
        <v>9.1204240999999993</v>
      </c>
      <c r="F210" s="147">
        <v>0.8</v>
      </c>
      <c r="G210" s="147">
        <v>0.8</v>
      </c>
      <c r="H210" s="147">
        <v>0.95377486999999994</v>
      </c>
      <c r="I210" s="147">
        <v>0.95377486999999994</v>
      </c>
      <c r="J210" s="145">
        <v>0</v>
      </c>
      <c r="K210" s="148">
        <v>0</v>
      </c>
      <c r="L210" s="148">
        <v>0</v>
      </c>
      <c r="M210" s="148">
        <v>9.8727868600000033</v>
      </c>
      <c r="N210" s="148">
        <v>9.8727868600000033</v>
      </c>
      <c r="O210" s="147">
        <v>8.9666492299999998</v>
      </c>
      <c r="P210" s="147">
        <v>8.9666492299999998</v>
      </c>
      <c r="Q210" s="147">
        <v>0</v>
      </c>
      <c r="R210" s="147">
        <v>0</v>
      </c>
      <c r="S210" s="152">
        <v>4</v>
      </c>
      <c r="T210" s="152">
        <v>4</v>
      </c>
      <c r="U210" s="152">
        <v>0</v>
      </c>
      <c r="V210" s="152">
        <v>0</v>
      </c>
      <c r="W210" s="145"/>
      <c r="X210" s="146"/>
      <c r="Y210" s="146"/>
      <c r="Z210" s="145"/>
      <c r="AA210" s="146"/>
      <c r="AB210" s="145"/>
      <c r="AC210" s="145"/>
      <c r="AD210" s="145"/>
      <c r="AE210" s="146"/>
      <c r="AF210" s="145"/>
      <c r="AG210" s="144"/>
    </row>
    <row r="211" spans="1:33" ht="17.25" customHeight="1">
      <c r="A211" s="171"/>
      <c r="B211" s="150" t="s">
        <v>849</v>
      </c>
      <c r="C211" s="156" t="s">
        <v>848</v>
      </c>
      <c r="D211" s="149">
        <v>194</v>
      </c>
      <c r="E211" s="147">
        <v>416.93028221000009</v>
      </c>
      <c r="F211" s="147">
        <v>101.57</v>
      </c>
      <c r="G211" s="147">
        <v>101.57</v>
      </c>
      <c r="H211" s="147">
        <v>13.75926877</v>
      </c>
      <c r="I211" s="147">
        <v>13.75926877</v>
      </c>
      <c r="J211" s="145">
        <v>0</v>
      </c>
      <c r="K211" s="148">
        <v>0</v>
      </c>
      <c r="L211" s="148">
        <v>0</v>
      </c>
      <c r="M211" s="148">
        <v>356.70311680999993</v>
      </c>
      <c r="N211" s="148">
        <v>356.70311680999987</v>
      </c>
      <c r="O211" s="147">
        <v>504.74101344000007</v>
      </c>
      <c r="P211" s="147">
        <v>504.74101344000007</v>
      </c>
      <c r="Q211" s="147">
        <v>0</v>
      </c>
      <c r="R211" s="147">
        <v>0</v>
      </c>
      <c r="S211" s="152">
        <v>42</v>
      </c>
      <c r="T211" s="152">
        <v>42</v>
      </c>
      <c r="U211" s="152">
        <v>0</v>
      </c>
      <c r="V211" s="152">
        <v>0</v>
      </c>
      <c r="W211" s="145"/>
      <c r="X211" s="146"/>
      <c r="Y211" s="146"/>
      <c r="Z211" s="145"/>
      <c r="AA211" s="146"/>
      <c r="AB211" s="145"/>
      <c r="AC211" s="145"/>
      <c r="AD211" s="145"/>
      <c r="AE211" s="146"/>
      <c r="AF211" s="145"/>
      <c r="AG211" s="144"/>
    </row>
    <row r="212" spans="1:33" ht="17.25" customHeight="1">
      <c r="A212" s="171"/>
      <c r="B212" s="150" t="s">
        <v>847</v>
      </c>
      <c r="C212" s="156" t="s">
        <v>846</v>
      </c>
      <c r="D212" s="153">
        <v>195</v>
      </c>
      <c r="E212" s="147">
        <v>129.44056058000001</v>
      </c>
      <c r="F212" s="147">
        <v>0</v>
      </c>
      <c r="G212" s="147">
        <v>0</v>
      </c>
      <c r="H212" s="147">
        <v>5.68702912</v>
      </c>
      <c r="I212" s="147">
        <v>5.68702912</v>
      </c>
      <c r="J212" s="145">
        <v>0</v>
      </c>
      <c r="K212" s="148">
        <v>0</v>
      </c>
      <c r="L212" s="148">
        <v>0</v>
      </c>
      <c r="M212" s="148">
        <v>21.83688931999999</v>
      </c>
      <c r="N212" s="148">
        <v>21.836889319999987</v>
      </c>
      <c r="O212" s="147">
        <v>123.75353146</v>
      </c>
      <c r="P212" s="147">
        <v>123.75353146</v>
      </c>
      <c r="Q212" s="147">
        <v>39.68716852</v>
      </c>
      <c r="R212" s="147">
        <v>39.68716852</v>
      </c>
      <c r="S212" s="152">
        <v>36</v>
      </c>
      <c r="T212" s="152">
        <v>36</v>
      </c>
      <c r="U212" s="152">
        <v>35</v>
      </c>
      <c r="V212" s="152">
        <v>35</v>
      </c>
      <c r="W212" s="145"/>
      <c r="X212" s="146"/>
      <c r="Y212" s="146"/>
      <c r="Z212" s="145"/>
      <c r="AA212" s="146"/>
      <c r="AB212" s="145"/>
      <c r="AC212" s="145"/>
      <c r="AD212" s="145"/>
      <c r="AE212" s="146"/>
      <c r="AF212" s="145"/>
      <c r="AG212" s="144"/>
    </row>
    <row r="213" spans="1:33" ht="17.25" customHeight="1">
      <c r="A213" s="171"/>
      <c r="B213" s="150">
        <v>2</v>
      </c>
      <c r="C213" s="150" t="s">
        <v>845</v>
      </c>
      <c r="D213" s="149">
        <v>196</v>
      </c>
      <c r="E213" s="147">
        <v>0</v>
      </c>
      <c r="F213" s="145">
        <v>0</v>
      </c>
      <c r="G213" s="145">
        <v>0</v>
      </c>
      <c r="H213" s="147">
        <v>0</v>
      </c>
      <c r="I213" s="147">
        <v>0</v>
      </c>
      <c r="J213" s="148">
        <v>0</v>
      </c>
      <c r="K213" s="148">
        <v>0</v>
      </c>
      <c r="L213" s="148">
        <v>0</v>
      </c>
      <c r="M213" s="148">
        <v>0</v>
      </c>
      <c r="N213" s="148">
        <v>0</v>
      </c>
      <c r="O213" s="147">
        <v>0</v>
      </c>
      <c r="P213" s="147">
        <v>0</v>
      </c>
      <c r="Q213" s="147">
        <v>0</v>
      </c>
      <c r="R213" s="147">
        <v>0</v>
      </c>
      <c r="S213" s="152">
        <v>0</v>
      </c>
      <c r="T213" s="152">
        <v>0</v>
      </c>
      <c r="U213" s="152">
        <v>0</v>
      </c>
      <c r="V213" s="152">
        <v>0</v>
      </c>
      <c r="W213" s="145"/>
      <c r="X213" s="146"/>
      <c r="Y213" s="146"/>
      <c r="Z213" s="145"/>
      <c r="AA213" s="146"/>
      <c r="AB213" s="145"/>
      <c r="AC213" s="145"/>
      <c r="AD213" s="145"/>
      <c r="AE213" s="146"/>
      <c r="AF213" s="145"/>
      <c r="AG213" s="144"/>
    </row>
    <row r="214" spans="1:33" ht="17.25" customHeight="1">
      <c r="A214" s="171"/>
      <c r="B214" s="150">
        <v>3</v>
      </c>
      <c r="C214" s="150" t="s">
        <v>844</v>
      </c>
      <c r="D214" s="153">
        <v>197</v>
      </c>
      <c r="E214" s="147">
        <v>0</v>
      </c>
      <c r="F214" s="145">
        <v>0</v>
      </c>
      <c r="G214" s="145">
        <v>0</v>
      </c>
      <c r="H214" s="147">
        <v>0</v>
      </c>
      <c r="I214" s="147">
        <v>0</v>
      </c>
      <c r="J214" s="148">
        <v>0</v>
      </c>
      <c r="K214" s="148">
        <v>0</v>
      </c>
      <c r="L214" s="148">
        <v>0</v>
      </c>
      <c r="M214" s="148">
        <v>0</v>
      </c>
      <c r="N214" s="148">
        <v>0</v>
      </c>
      <c r="O214" s="147">
        <v>0</v>
      </c>
      <c r="P214" s="147">
        <v>0</v>
      </c>
      <c r="Q214" s="147">
        <v>0</v>
      </c>
      <c r="R214" s="147">
        <v>0</v>
      </c>
      <c r="S214" s="152">
        <v>0</v>
      </c>
      <c r="T214" s="152">
        <v>0</v>
      </c>
      <c r="U214" s="152">
        <v>0</v>
      </c>
      <c r="V214" s="152">
        <v>0</v>
      </c>
      <c r="W214" s="145"/>
      <c r="X214" s="146"/>
      <c r="Y214" s="146"/>
      <c r="Z214" s="145"/>
      <c r="AA214" s="146"/>
      <c r="AB214" s="145"/>
      <c r="AC214" s="145"/>
      <c r="AD214" s="145"/>
      <c r="AE214" s="146"/>
      <c r="AF214" s="145"/>
      <c r="AG214" s="144"/>
    </row>
    <row r="215" spans="1:33" ht="17.25" customHeight="1">
      <c r="A215" s="171"/>
      <c r="B215" s="150">
        <v>4</v>
      </c>
      <c r="C215" s="150" t="s">
        <v>843</v>
      </c>
      <c r="D215" s="149">
        <v>198</v>
      </c>
      <c r="E215" s="147">
        <v>0</v>
      </c>
      <c r="F215" s="145">
        <v>0</v>
      </c>
      <c r="G215" s="145">
        <v>0</v>
      </c>
      <c r="H215" s="147">
        <v>0</v>
      </c>
      <c r="I215" s="147">
        <v>0</v>
      </c>
      <c r="J215" s="148">
        <v>0</v>
      </c>
      <c r="K215" s="148">
        <v>0</v>
      </c>
      <c r="L215" s="148">
        <v>0</v>
      </c>
      <c r="M215" s="148">
        <v>0</v>
      </c>
      <c r="N215" s="148">
        <v>0</v>
      </c>
      <c r="O215" s="147">
        <v>0</v>
      </c>
      <c r="P215" s="147">
        <v>0</v>
      </c>
      <c r="Q215" s="147">
        <v>0</v>
      </c>
      <c r="R215" s="147">
        <v>0</v>
      </c>
      <c r="S215" s="152">
        <v>0</v>
      </c>
      <c r="T215" s="152">
        <v>0</v>
      </c>
      <c r="U215" s="152">
        <v>0</v>
      </c>
      <c r="V215" s="152">
        <v>0</v>
      </c>
      <c r="W215" s="145"/>
      <c r="X215" s="146"/>
      <c r="Y215" s="146"/>
      <c r="Z215" s="145"/>
      <c r="AA215" s="146"/>
      <c r="AB215" s="145"/>
      <c r="AC215" s="145"/>
      <c r="AD215" s="145"/>
      <c r="AE215" s="146"/>
      <c r="AF215" s="145"/>
      <c r="AG215" s="144"/>
    </row>
    <row r="216" spans="1:33" ht="17.25" customHeight="1">
      <c r="A216" s="171"/>
      <c r="B216" s="150">
        <v>5</v>
      </c>
      <c r="C216" s="150" t="s">
        <v>842</v>
      </c>
      <c r="D216" s="153">
        <v>199</v>
      </c>
      <c r="E216" s="147">
        <v>5.2032386199999996</v>
      </c>
      <c r="F216" s="145">
        <v>0</v>
      </c>
      <c r="G216" s="145">
        <v>0</v>
      </c>
      <c r="H216" s="147">
        <v>0.22182818999999998</v>
      </c>
      <c r="I216" s="147">
        <v>0.22182818999999998</v>
      </c>
      <c r="J216" s="148">
        <v>0</v>
      </c>
      <c r="K216" s="148">
        <v>0</v>
      </c>
      <c r="L216" s="148">
        <v>0</v>
      </c>
      <c r="M216" s="148">
        <v>0</v>
      </c>
      <c r="N216" s="148">
        <v>0</v>
      </c>
      <c r="O216" s="147">
        <v>4.9814104299999995</v>
      </c>
      <c r="P216" s="147">
        <v>4.9814104299999995</v>
      </c>
      <c r="Q216" s="147">
        <v>4.9814104299999995</v>
      </c>
      <c r="R216" s="147">
        <v>4.9814104299999995</v>
      </c>
      <c r="S216" s="152">
        <v>1</v>
      </c>
      <c r="T216" s="152">
        <v>1</v>
      </c>
      <c r="U216" s="152">
        <v>1</v>
      </c>
      <c r="V216" s="152">
        <v>1</v>
      </c>
      <c r="W216" s="145"/>
      <c r="X216" s="146"/>
      <c r="Y216" s="146"/>
      <c r="Z216" s="145"/>
      <c r="AA216" s="146"/>
      <c r="AB216" s="145"/>
      <c r="AC216" s="145"/>
      <c r="AD216" s="145"/>
      <c r="AE216" s="146"/>
      <c r="AF216" s="145"/>
      <c r="AG216" s="144"/>
    </row>
    <row r="217" spans="1:33" ht="17.25" customHeight="1">
      <c r="A217" s="171"/>
      <c r="B217" s="150">
        <v>6</v>
      </c>
      <c r="C217" s="150" t="s">
        <v>841</v>
      </c>
      <c r="D217" s="149">
        <v>200</v>
      </c>
      <c r="E217" s="147">
        <v>7.9806949608498901</v>
      </c>
      <c r="F217" s="145">
        <v>0</v>
      </c>
      <c r="G217" s="145">
        <v>0</v>
      </c>
      <c r="H217" s="145">
        <v>0</v>
      </c>
      <c r="I217" s="145">
        <v>0</v>
      </c>
      <c r="J217" s="148">
        <v>0</v>
      </c>
      <c r="K217" s="148">
        <v>0</v>
      </c>
      <c r="L217" s="148">
        <v>0</v>
      </c>
      <c r="M217" s="148">
        <v>2.3738373342999886</v>
      </c>
      <c r="N217" s="148">
        <v>2.1858158974997486</v>
      </c>
      <c r="O217" s="147">
        <v>8.1687163976501296</v>
      </c>
      <c r="P217" s="145"/>
      <c r="Q217" s="145"/>
      <c r="R217" s="145"/>
      <c r="S217" s="162"/>
      <c r="T217" s="162"/>
      <c r="U217" s="162"/>
      <c r="V217" s="162"/>
      <c r="W217" s="145"/>
      <c r="X217" s="146"/>
      <c r="Y217" s="146"/>
      <c r="Z217" s="145"/>
      <c r="AA217" s="146"/>
      <c r="AB217" s="145"/>
      <c r="AC217" s="145"/>
      <c r="AD217" s="145"/>
      <c r="AE217" s="146"/>
      <c r="AF217" s="145"/>
      <c r="AG217" s="144"/>
    </row>
    <row r="218" spans="1:33" s="164" customFormat="1" ht="48.75" customHeight="1">
      <c r="A218" s="171" t="s">
        <v>16</v>
      </c>
      <c r="B218" s="166"/>
      <c r="C218" s="169" t="s">
        <v>870</v>
      </c>
      <c r="D218" s="153">
        <v>201</v>
      </c>
      <c r="E218" s="225">
        <v>272717.50783132005</v>
      </c>
      <c r="F218" s="159">
        <v>44631.591317399994</v>
      </c>
      <c r="G218" s="159">
        <v>44631.591317399994</v>
      </c>
      <c r="H218" s="159">
        <v>46771.664618390001</v>
      </c>
      <c r="I218" s="159">
        <v>46771.664618390001</v>
      </c>
      <c r="J218" s="145">
        <v>0</v>
      </c>
      <c r="K218" s="159">
        <v>0</v>
      </c>
      <c r="L218" s="159">
        <v>0</v>
      </c>
      <c r="M218" s="159">
        <v>2641.2724869900021</v>
      </c>
      <c r="N218" s="159">
        <v>2897.2704112800102</v>
      </c>
      <c r="O218" s="159">
        <v>270321.43660603993</v>
      </c>
      <c r="P218" s="159">
        <v>270321.43660585495</v>
      </c>
      <c r="Q218" s="159">
        <v>32394.609967479999</v>
      </c>
      <c r="R218" s="159">
        <v>32394.609967479999</v>
      </c>
      <c r="S218" s="158">
        <v>1494</v>
      </c>
      <c r="T218" s="158">
        <v>1494</v>
      </c>
      <c r="U218" s="158">
        <v>105</v>
      </c>
      <c r="V218" s="158">
        <v>105</v>
      </c>
      <c r="W218" s="157">
        <v>63.132132296629983</v>
      </c>
      <c r="X218" s="157">
        <v>0</v>
      </c>
      <c r="Y218" s="157">
        <v>15.218226640900243</v>
      </c>
      <c r="Z218" s="157">
        <v>0</v>
      </c>
      <c r="AA218" s="157">
        <v>15.59781799392371</v>
      </c>
      <c r="AB218" s="157">
        <v>0</v>
      </c>
      <c r="AC218" s="157">
        <v>55.135471753780251</v>
      </c>
      <c r="AD218" s="157">
        <v>0</v>
      </c>
      <c r="AE218" s="157">
        <v>15.126506300287046</v>
      </c>
      <c r="AF218" s="157">
        <v>0</v>
      </c>
      <c r="AG218" s="144"/>
    </row>
    <row r="219" spans="1:33" ht="17.25" customHeight="1">
      <c r="A219" s="171"/>
      <c r="B219" s="150">
        <v>1</v>
      </c>
      <c r="C219" s="150" t="s">
        <v>852</v>
      </c>
      <c r="D219" s="149">
        <v>202</v>
      </c>
      <c r="E219" s="147">
        <v>248097.16140019</v>
      </c>
      <c r="F219" s="147">
        <v>44631.591317399994</v>
      </c>
      <c r="G219" s="147">
        <v>44631.591317399994</v>
      </c>
      <c r="H219" s="147">
        <v>46623.781521320001</v>
      </c>
      <c r="I219" s="147">
        <v>46623.781521320001</v>
      </c>
      <c r="J219" s="145">
        <v>0</v>
      </c>
      <c r="K219" s="147">
        <v>0</v>
      </c>
      <c r="L219" s="147">
        <v>0</v>
      </c>
      <c r="M219" s="147">
        <v>1843.955684220002</v>
      </c>
      <c r="N219" s="147">
        <v>2114.4938918900098</v>
      </c>
      <c r="O219" s="147">
        <v>245834.43298859996</v>
      </c>
      <c r="P219" s="147">
        <v>245834.43298859597</v>
      </c>
      <c r="Q219" s="147">
        <v>30345.479266819999</v>
      </c>
      <c r="R219" s="147">
        <v>30345.479266819999</v>
      </c>
      <c r="S219" s="152">
        <v>1409</v>
      </c>
      <c r="T219" s="152">
        <v>1409</v>
      </c>
      <c r="U219" s="152">
        <v>99</v>
      </c>
      <c r="V219" s="152">
        <v>99</v>
      </c>
      <c r="W219" s="145"/>
      <c r="X219" s="146"/>
      <c r="Y219" s="146"/>
      <c r="Z219" s="145"/>
      <c r="AA219" s="146"/>
      <c r="AB219" s="145"/>
      <c r="AC219" s="145"/>
      <c r="AD219" s="145"/>
      <c r="AE219" s="146"/>
      <c r="AF219" s="145"/>
      <c r="AG219" s="144"/>
    </row>
    <row r="220" spans="1:33" ht="17.25" customHeight="1">
      <c r="A220" s="171"/>
      <c r="B220" s="150" t="s">
        <v>851</v>
      </c>
      <c r="C220" s="156" t="s">
        <v>850</v>
      </c>
      <c r="D220" s="153">
        <v>203</v>
      </c>
      <c r="E220" s="147">
        <v>10384.519389870002</v>
      </c>
      <c r="F220" s="147">
        <v>2075.237513</v>
      </c>
      <c r="G220" s="147">
        <v>2075.237513</v>
      </c>
      <c r="H220" s="147">
        <v>2982.4679636399997</v>
      </c>
      <c r="I220" s="147">
        <v>2982.4679636399997</v>
      </c>
      <c r="J220" s="145">
        <v>0</v>
      </c>
      <c r="K220" s="147">
        <v>0</v>
      </c>
      <c r="L220" s="147">
        <v>0</v>
      </c>
      <c r="M220" s="147">
        <v>225.16473562000004</v>
      </c>
      <c r="N220" s="147">
        <v>374.84162196</v>
      </c>
      <c r="O220" s="147">
        <v>9327.612052890001</v>
      </c>
      <c r="P220" s="147">
        <v>9327.6120528890006</v>
      </c>
      <c r="Q220" s="147">
        <v>30.480793129999999</v>
      </c>
      <c r="R220" s="147">
        <v>30.480793129999999</v>
      </c>
      <c r="S220" s="152">
        <v>39</v>
      </c>
      <c r="T220" s="152">
        <v>39</v>
      </c>
      <c r="U220" s="152">
        <v>1</v>
      </c>
      <c r="V220" s="152">
        <v>1</v>
      </c>
      <c r="W220" s="145"/>
      <c r="X220" s="146"/>
      <c r="Y220" s="146"/>
      <c r="Z220" s="145"/>
      <c r="AA220" s="146"/>
      <c r="AB220" s="145"/>
      <c r="AC220" s="145"/>
      <c r="AD220" s="145"/>
      <c r="AE220" s="146"/>
      <c r="AF220" s="145"/>
      <c r="AG220" s="144"/>
    </row>
    <row r="221" spans="1:33" ht="17.25" customHeight="1">
      <c r="A221" s="171"/>
      <c r="B221" s="150" t="s">
        <v>849</v>
      </c>
      <c r="C221" s="156" t="s">
        <v>848</v>
      </c>
      <c r="D221" s="149">
        <v>204</v>
      </c>
      <c r="E221" s="147">
        <v>144511.41006753</v>
      </c>
      <c r="F221" s="147">
        <v>32035.35150827</v>
      </c>
      <c r="G221" s="147">
        <v>32035.35150827</v>
      </c>
      <c r="H221" s="147">
        <v>41350.092890760003</v>
      </c>
      <c r="I221" s="147">
        <v>41350.092890760003</v>
      </c>
      <c r="J221" s="145">
        <v>0</v>
      </c>
      <c r="K221" s="147">
        <v>0</v>
      </c>
      <c r="L221" s="147">
        <v>0</v>
      </c>
      <c r="M221" s="147">
        <v>1319.8742099600013</v>
      </c>
      <c r="N221" s="147">
        <v>779.26251959000911</v>
      </c>
      <c r="O221" s="147">
        <v>135737.28037540996</v>
      </c>
      <c r="P221" s="147">
        <v>135737.280375409</v>
      </c>
      <c r="Q221" s="147">
        <v>3146.1530071400002</v>
      </c>
      <c r="R221" s="147">
        <v>3146.1530071400002</v>
      </c>
      <c r="S221" s="152">
        <v>1107</v>
      </c>
      <c r="T221" s="152">
        <v>1107</v>
      </c>
      <c r="U221" s="152">
        <v>45</v>
      </c>
      <c r="V221" s="152">
        <v>45</v>
      </c>
      <c r="W221" s="145"/>
      <c r="X221" s="146"/>
      <c r="Y221" s="146"/>
      <c r="Z221" s="145"/>
      <c r="AA221" s="146"/>
      <c r="AB221" s="145"/>
      <c r="AC221" s="145"/>
      <c r="AD221" s="145"/>
      <c r="AE221" s="146"/>
      <c r="AF221" s="145"/>
      <c r="AG221" s="144"/>
    </row>
    <row r="222" spans="1:33" ht="17.25" customHeight="1">
      <c r="A222" s="171"/>
      <c r="B222" s="150" t="s">
        <v>847</v>
      </c>
      <c r="C222" s="156" t="s">
        <v>846</v>
      </c>
      <c r="D222" s="153">
        <v>205</v>
      </c>
      <c r="E222" s="147">
        <v>93201.231942790007</v>
      </c>
      <c r="F222" s="147">
        <v>10521.002296129998</v>
      </c>
      <c r="G222" s="147">
        <v>10521.002296129998</v>
      </c>
      <c r="H222" s="147">
        <v>2291.22066692</v>
      </c>
      <c r="I222" s="147">
        <v>2291.22066692</v>
      </c>
      <c r="J222" s="145">
        <v>0</v>
      </c>
      <c r="K222" s="147">
        <v>0</v>
      </c>
      <c r="L222" s="147">
        <v>0</v>
      </c>
      <c r="M222" s="147">
        <v>298.9167386400008</v>
      </c>
      <c r="N222" s="147">
        <v>960.38975034000077</v>
      </c>
      <c r="O222" s="147">
        <v>100769.5405603</v>
      </c>
      <c r="P222" s="147">
        <v>100769.54056029797</v>
      </c>
      <c r="Q222" s="147">
        <v>27168.845466549999</v>
      </c>
      <c r="R222" s="147">
        <v>27168.845466549999</v>
      </c>
      <c r="S222" s="152">
        <v>263</v>
      </c>
      <c r="T222" s="152">
        <v>263</v>
      </c>
      <c r="U222" s="152">
        <v>53</v>
      </c>
      <c r="V222" s="152">
        <v>53</v>
      </c>
      <c r="W222" s="145"/>
      <c r="X222" s="146"/>
      <c r="Y222" s="146"/>
      <c r="Z222" s="145"/>
      <c r="AA222" s="146"/>
      <c r="AB222" s="145"/>
      <c r="AC222" s="145"/>
      <c r="AD222" s="145"/>
      <c r="AE222" s="146"/>
      <c r="AF222" s="145"/>
      <c r="AG222" s="144"/>
    </row>
    <row r="223" spans="1:33" ht="17.25" customHeight="1">
      <c r="A223" s="171"/>
      <c r="B223" s="150">
        <v>2</v>
      </c>
      <c r="C223" s="150" t="s">
        <v>845</v>
      </c>
      <c r="D223" s="149">
        <v>206</v>
      </c>
      <c r="E223" s="147">
        <v>3879.8369765399993</v>
      </c>
      <c r="F223" s="145">
        <v>0</v>
      </c>
      <c r="G223" s="145">
        <v>0</v>
      </c>
      <c r="H223" s="147">
        <v>74.106283480000016</v>
      </c>
      <c r="I223" s="147">
        <v>74.106283480000016</v>
      </c>
      <c r="J223" s="147">
        <v>0</v>
      </c>
      <c r="K223" s="147">
        <v>0</v>
      </c>
      <c r="L223" s="147">
        <v>0</v>
      </c>
      <c r="M223" s="147">
        <v>463.95806308000004</v>
      </c>
      <c r="N223" s="147">
        <v>403.83932250000004</v>
      </c>
      <c r="O223" s="147">
        <v>3865.8494336399999</v>
      </c>
      <c r="P223" s="147">
        <v>3865.8494336399999</v>
      </c>
      <c r="Q223" s="147">
        <v>87.42234234</v>
      </c>
      <c r="R223" s="147">
        <v>87.42234234</v>
      </c>
      <c r="S223" s="152">
        <v>25</v>
      </c>
      <c r="T223" s="152">
        <v>25</v>
      </c>
      <c r="U223" s="152">
        <v>1</v>
      </c>
      <c r="V223" s="152">
        <v>1</v>
      </c>
      <c r="W223" s="145"/>
      <c r="X223" s="146"/>
      <c r="Y223" s="146"/>
      <c r="Z223" s="145"/>
      <c r="AA223" s="146"/>
      <c r="AB223" s="145"/>
      <c r="AC223" s="145"/>
      <c r="AD223" s="145"/>
      <c r="AE223" s="146"/>
      <c r="AF223" s="145"/>
      <c r="AG223" s="144"/>
    </row>
    <row r="224" spans="1:33" ht="17.25" customHeight="1">
      <c r="A224" s="171"/>
      <c r="B224" s="150">
        <v>3</v>
      </c>
      <c r="C224" s="150" t="s">
        <v>844</v>
      </c>
      <c r="D224" s="153">
        <v>207</v>
      </c>
      <c r="E224" s="147">
        <v>3618.9424953799994</v>
      </c>
      <c r="F224" s="145">
        <v>0</v>
      </c>
      <c r="G224" s="145">
        <v>0</v>
      </c>
      <c r="H224" s="147">
        <v>24.270649370000001</v>
      </c>
      <c r="I224" s="147">
        <v>24.270649370000001</v>
      </c>
      <c r="J224" s="147">
        <v>0</v>
      </c>
      <c r="K224" s="147">
        <v>0</v>
      </c>
      <c r="L224" s="147">
        <v>0</v>
      </c>
      <c r="M224" s="147">
        <v>290.99497360000015</v>
      </c>
      <c r="N224" s="147">
        <v>355.23143080000023</v>
      </c>
      <c r="O224" s="147">
        <v>3530.4353888099995</v>
      </c>
      <c r="P224" s="147">
        <v>3530.43538863</v>
      </c>
      <c r="Q224" s="147">
        <v>756.77140102999999</v>
      </c>
      <c r="R224" s="147">
        <v>756.77140102999999</v>
      </c>
      <c r="S224" s="152">
        <v>12</v>
      </c>
      <c r="T224" s="152">
        <v>12</v>
      </c>
      <c r="U224" s="152">
        <v>2</v>
      </c>
      <c r="V224" s="152">
        <v>2</v>
      </c>
      <c r="W224" s="145"/>
      <c r="X224" s="146"/>
      <c r="Y224" s="146"/>
      <c r="Z224" s="145"/>
      <c r="AA224" s="146"/>
      <c r="AB224" s="145"/>
      <c r="AC224" s="145"/>
      <c r="AD224" s="145"/>
      <c r="AE224" s="146"/>
      <c r="AF224" s="145"/>
      <c r="AG224" s="144"/>
    </row>
    <row r="225" spans="1:33" ht="17.25" customHeight="1">
      <c r="A225" s="171"/>
      <c r="B225" s="150">
        <v>4</v>
      </c>
      <c r="C225" s="150" t="s">
        <v>843</v>
      </c>
      <c r="D225" s="149">
        <v>208</v>
      </c>
      <c r="E225" s="147">
        <v>3122.2880645400001</v>
      </c>
      <c r="F225" s="145">
        <v>0</v>
      </c>
      <c r="G225" s="145">
        <v>0</v>
      </c>
      <c r="H225" s="147">
        <v>24.284556300000002</v>
      </c>
      <c r="I225" s="147">
        <v>24.284556300000002</v>
      </c>
      <c r="J225" s="147">
        <v>0</v>
      </c>
      <c r="K225" s="147">
        <v>0</v>
      </c>
      <c r="L225" s="147">
        <v>0</v>
      </c>
      <c r="M225" s="147">
        <v>26.363766090000055</v>
      </c>
      <c r="N225" s="147">
        <v>7.7057660899999973</v>
      </c>
      <c r="O225" s="147">
        <v>3116.6615082399999</v>
      </c>
      <c r="P225" s="147">
        <v>3116.6615082399999</v>
      </c>
      <c r="Q225" s="147">
        <v>0</v>
      </c>
      <c r="R225" s="147">
        <v>0</v>
      </c>
      <c r="S225" s="152">
        <v>10</v>
      </c>
      <c r="T225" s="152">
        <v>10</v>
      </c>
      <c r="U225" s="152">
        <v>0</v>
      </c>
      <c r="V225" s="152">
        <v>0</v>
      </c>
      <c r="W225" s="145"/>
      <c r="X225" s="146"/>
      <c r="Y225" s="146"/>
      <c r="Z225" s="145"/>
      <c r="AA225" s="146"/>
      <c r="AB225" s="145"/>
      <c r="AC225" s="145"/>
      <c r="AD225" s="145"/>
      <c r="AE225" s="146"/>
      <c r="AF225" s="145"/>
      <c r="AG225" s="144"/>
    </row>
    <row r="226" spans="1:33" ht="17.25" customHeight="1">
      <c r="A226" s="171"/>
      <c r="B226" s="150">
        <v>5</v>
      </c>
      <c r="C226" s="150" t="s">
        <v>842</v>
      </c>
      <c r="D226" s="153">
        <v>209</v>
      </c>
      <c r="E226" s="147">
        <v>13999.278894669998</v>
      </c>
      <c r="F226" s="145">
        <v>0</v>
      </c>
      <c r="G226" s="145">
        <v>0</v>
      </c>
      <c r="H226" s="147">
        <v>25.22160792</v>
      </c>
      <c r="I226" s="147">
        <v>25.22160792</v>
      </c>
      <c r="J226" s="147">
        <v>0</v>
      </c>
      <c r="K226" s="147">
        <v>0</v>
      </c>
      <c r="L226" s="147">
        <v>0</v>
      </c>
      <c r="M226" s="147">
        <v>16.000000000000227</v>
      </c>
      <c r="N226" s="147">
        <v>16.000000000000114</v>
      </c>
      <c r="O226" s="147">
        <v>13974.05728675</v>
      </c>
      <c r="P226" s="147">
        <v>13974.057286748997</v>
      </c>
      <c r="Q226" s="147">
        <v>1204.93695729</v>
      </c>
      <c r="R226" s="147">
        <v>1204.93695729</v>
      </c>
      <c r="S226" s="152">
        <v>38</v>
      </c>
      <c r="T226" s="152">
        <v>38</v>
      </c>
      <c r="U226" s="152">
        <v>3</v>
      </c>
      <c r="V226" s="152">
        <v>3</v>
      </c>
      <c r="W226" s="145"/>
      <c r="X226" s="146"/>
      <c r="Y226" s="146"/>
      <c r="Z226" s="145"/>
      <c r="AA226" s="146"/>
      <c r="AB226" s="145"/>
      <c r="AC226" s="145"/>
      <c r="AD226" s="145"/>
      <c r="AE226" s="146"/>
      <c r="AF226" s="145"/>
      <c r="AG226" s="144"/>
    </row>
    <row r="227" spans="1:33" ht="17.25" customHeight="1">
      <c r="A227" s="171"/>
      <c r="B227" s="150">
        <v>6</v>
      </c>
      <c r="C227" s="150" t="s">
        <v>841</v>
      </c>
      <c r="D227" s="149">
        <v>210</v>
      </c>
      <c r="E227" s="147">
        <v>17578.000562274796</v>
      </c>
      <c r="F227" s="145">
        <v>0</v>
      </c>
      <c r="G227" s="145">
        <v>0</v>
      </c>
      <c r="H227" s="145">
        <v>0</v>
      </c>
      <c r="I227" s="145">
        <v>0</v>
      </c>
      <c r="J227" s="148">
        <v>0</v>
      </c>
      <c r="K227" s="148">
        <v>0</v>
      </c>
      <c r="L227" s="148">
        <v>0</v>
      </c>
      <c r="M227" s="148">
        <v>136.76265890440376</v>
      </c>
      <c r="N227" s="148">
        <v>201.60490685749448</v>
      </c>
      <c r="O227" s="147">
        <v>17513.158314321703</v>
      </c>
      <c r="P227" s="145"/>
      <c r="Q227" s="145"/>
      <c r="R227" s="145"/>
      <c r="S227" s="162"/>
      <c r="T227" s="162"/>
      <c r="U227" s="162"/>
      <c r="V227" s="162"/>
      <c r="W227" s="145"/>
      <c r="X227" s="146"/>
      <c r="Y227" s="146"/>
      <c r="Z227" s="145"/>
      <c r="AA227" s="146"/>
      <c r="AB227" s="145"/>
      <c r="AC227" s="145"/>
      <c r="AD227" s="145"/>
      <c r="AE227" s="146"/>
      <c r="AF227" s="145"/>
      <c r="AG227" s="144"/>
    </row>
    <row r="228" spans="1:33" ht="17.25" customHeight="1">
      <c r="A228" s="171" t="s">
        <v>16</v>
      </c>
      <c r="B228" s="166"/>
      <c r="C228" s="169" t="s">
        <v>869</v>
      </c>
      <c r="D228" s="153">
        <v>211</v>
      </c>
      <c r="E228" s="147">
        <v>0</v>
      </c>
      <c r="F228" s="147">
        <v>0</v>
      </c>
      <c r="G228" s="147">
        <v>0</v>
      </c>
      <c r="H228" s="147">
        <v>0</v>
      </c>
      <c r="I228" s="147">
        <v>0</v>
      </c>
      <c r="J228" s="145">
        <v>0</v>
      </c>
      <c r="K228" s="148">
        <v>0</v>
      </c>
      <c r="L228" s="148">
        <v>0</v>
      </c>
      <c r="M228" s="148">
        <v>0</v>
      </c>
      <c r="N228" s="148">
        <v>0</v>
      </c>
      <c r="O228" s="147">
        <v>0</v>
      </c>
      <c r="P228" s="147">
        <v>0</v>
      </c>
      <c r="Q228" s="147">
        <v>0</v>
      </c>
      <c r="R228" s="147">
        <v>0</v>
      </c>
      <c r="S228" s="152">
        <v>0</v>
      </c>
      <c r="T228" s="152">
        <v>0</v>
      </c>
      <c r="U228" s="152">
        <v>0</v>
      </c>
      <c r="V228" s="152">
        <v>0</v>
      </c>
      <c r="W228" s="157">
        <v>0</v>
      </c>
      <c r="X228" s="157">
        <v>0</v>
      </c>
      <c r="Y228" s="157">
        <v>0</v>
      </c>
      <c r="Z228" s="157">
        <v>0</v>
      </c>
      <c r="AA228" s="157">
        <v>0</v>
      </c>
      <c r="AB228" s="157">
        <v>0</v>
      </c>
      <c r="AC228" s="157">
        <v>0</v>
      </c>
      <c r="AD228" s="157">
        <v>0</v>
      </c>
      <c r="AE228" s="157">
        <v>0</v>
      </c>
      <c r="AF228" s="157">
        <v>0</v>
      </c>
      <c r="AG228" s="144"/>
    </row>
    <row r="229" spans="1:33" ht="17.25" customHeight="1">
      <c r="A229" s="171"/>
      <c r="B229" s="150">
        <v>1</v>
      </c>
      <c r="C229" s="150" t="s">
        <v>852</v>
      </c>
      <c r="D229" s="149">
        <v>212</v>
      </c>
      <c r="E229" s="147">
        <v>0</v>
      </c>
      <c r="F229" s="147">
        <v>0</v>
      </c>
      <c r="G229" s="147">
        <v>0</v>
      </c>
      <c r="H229" s="147">
        <v>0</v>
      </c>
      <c r="I229" s="147">
        <v>0</v>
      </c>
      <c r="J229" s="145">
        <v>0</v>
      </c>
      <c r="K229" s="148">
        <v>0</v>
      </c>
      <c r="L229" s="148">
        <v>0</v>
      </c>
      <c r="M229" s="148">
        <v>0</v>
      </c>
      <c r="N229" s="148">
        <v>0</v>
      </c>
      <c r="O229" s="147">
        <v>0</v>
      </c>
      <c r="P229" s="147">
        <v>0</v>
      </c>
      <c r="Q229" s="147">
        <v>0</v>
      </c>
      <c r="R229" s="147">
        <v>0</v>
      </c>
      <c r="S229" s="152">
        <v>0</v>
      </c>
      <c r="T229" s="152">
        <v>0</v>
      </c>
      <c r="U229" s="152">
        <v>0</v>
      </c>
      <c r="V229" s="152">
        <v>0</v>
      </c>
      <c r="W229" s="145"/>
      <c r="X229" s="146"/>
      <c r="Y229" s="146"/>
      <c r="Z229" s="145"/>
      <c r="AA229" s="146"/>
      <c r="AB229" s="145"/>
      <c r="AC229" s="145"/>
      <c r="AD229" s="145"/>
      <c r="AE229" s="146"/>
      <c r="AF229" s="145"/>
      <c r="AG229" s="144"/>
    </row>
    <row r="230" spans="1:33" ht="17.25" customHeight="1">
      <c r="A230" s="171"/>
      <c r="B230" s="150" t="s">
        <v>851</v>
      </c>
      <c r="C230" s="156" t="s">
        <v>850</v>
      </c>
      <c r="D230" s="153">
        <v>213</v>
      </c>
      <c r="E230" s="147">
        <v>0</v>
      </c>
      <c r="F230" s="147">
        <v>0</v>
      </c>
      <c r="G230" s="147">
        <v>0</v>
      </c>
      <c r="H230" s="147">
        <v>0</v>
      </c>
      <c r="I230" s="147">
        <v>0</v>
      </c>
      <c r="J230" s="145">
        <v>0</v>
      </c>
      <c r="K230" s="148">
        <v>0</v>
      </c>
      <c r="L230" s="148">
        <v>0</v>
      </c>
      <c r="M230" s="148">
        <v>0</v>
      </c>
      <c r="N230" s="148">
        <v>0</v>
      </c>
      <c r="O230" s="147">
        <v>0</v>
      </c>
      <c r="P230" s="147">
        <v>0</v>
      </c>
      <c r="Q230" s="147">
        <v>0</v>
      </c>
      <c r="R230" s="147">
        <v>0</v>
      </c>
      <c r="S230" s="152">
        <v>0</v>
      </c>
      <c r="T230" s="152">
        <v>0</v>
      </c>
      <c r="U230" s="152">
        <v>0</v>
      </c>
      <c r="V230" s="152">
        <v>0</v>
      </c>
      <c r="W230" s="145"/>
      <c r="X230" s="146"/>
      <c r="Y230" s="146"/>
      <c r="Z230" s="145"/>
      <c r="AA230" s="146"/>
      <c r="AB230" s="145"/>
      <c r="AC230" s="145"/>
      <c r="AD230" s="145"/>
      <c r="AE230" s="146"/>
      <c r="AF230" s="145"/>
      <c r="AG230" s="144"/>
    </row>
    <row r="231" spans="1:33" ht="17.25" customHeight="1">
      <c r="A231" s="171"/>
      <c r="B231" s="150" t="s">
        <v>849</v>
      </c>
      <c r="C231" s="156" t="s">
        <v>848</v>
      </c>
      <c r="D231" s="149">
        <v>214</v>
      </c>
      <c r="E231" s="147">
        <v>0</v>
      </c>
      <c r="F231" s="147">
        <v>0</v>
      </c>
      <c r="G231" s="147">
        <v>0</v>
      </c>
      <c r="H231" s="147">
        <v>0</v>
      </c>
      <c r="I231" s="147">
        <v>0</v>
      </c>
      <c r="J231" s="145">
        <v>0</v>
      </c>
      <c r="K231" s="148">
        <v>0</v>
      </c>
      <c r="L231" s="148">
        <v>0</v>
      </c>
      <c r="M231" s="148">
        <v>0</v>
      </c>
      <c r="N231" s="148">
        <v>0</v>
      </c>
      <c r="O231" s="147">
        <v>0</v>
      </c>
      <c r="P231" s="147">
        <v>0</v>
      </c>
      <c r="Q231" s="147">
        <v>0</v>
      </c>
      <c r="R231" s="147">
        <v>0</v>
      </c>
      <c r="S231" s="152">
        <v>0</v>
      </c>
      <c r="T231" s="152">
        <v>0</v>
      </c>
      <c r="U231" s="152">
        <v>0</v>
      </c>
      <c r="V231" s="152">
        <v>0</v>
      </c>
      <c r="W231" s="145"/>
      <c r="X231" s="146"/>
      <c r="Y231" s="146"/>
      <c r="Z231" s="145"/>
      <c r="AA231" s="146"/>
      <c r="AB231" s="145"/>
      <c r="AC231" s="145"/>
      <c r="AD231" s="145"/>
      <c r="AE231" s="146"/>
      <c r="AF231" s="145"/>
      <c r="AG231" s="144"/>
    </row>
    <row r="232" spans="1:33" ht="17.25" customHeight="1">
      <c r="A232" s="171"/>
      <c r="B232" s="150" t="s">
        <v>847</v>
      </c>
      <c r="C232" s="156" t="s">
        <v>846</v>
      </c>
      <c r="D232" s="153">
        <v>215</v>
      </c>
      <c r="E232" s="147">
        <v>0</v>
      </c>
      <c r="F232" s="147">
        <v>0</v>
      </c>
      <c r="G232" s="147">
        <v>0</v>
      </c>
      <c r="H232" s="147">
        <v>0</v>
      </c>
      <c r="I232" s="147">
        <v>0</v>
      </c>
      <c r="J232" s="145">
        <v>0</v>
      </c>
      <c r="K232" s="148">
        <v>0</v>
      </c>
      <c r="L232" s="148">
        <v>0</v>
      </c>
      <c r="M232" s="148">
        <v>0</v>
      </c>
      <c r="N232" s="148">
        <v>0</v>
      </c>
      <c r="O232" s="147">
        <v>0</v>
      </c>
      <c r="P232" s="147">
        <v>0</v>
      </c>
      <c r="Q232" s="147">
        <v>0</v>
      </c>
      <c r="R232" s="147">
        <v>0</v>
      </c>
      <c r="S232" s="152">
        <v>0</v>
      </c>
      <c r="T232" s="152">
        <v>0</v>
      </c>
      <c r="U232" s="152">
        <v>0</v>
      </c>
      <c r="V232" s="152">
        <v>0</v>
      </c>
      <c r="W232" s="145"/>
      <c r="X232" s="146"/>
      <c r="Y232" s="146"/>
      <c r="Z232" s="145"/>
      <c r="AA232" s="146"/>
      <c r="AB232" s="145"/>
      <c r="AC232" s="145"/>
      <c r="AD232" s="145"/>
      <c r="AE232" s="146"/>
      <c r="AF232" s="145"/>
      <c r="AG232" s="144"/>
    </row>
    <row r="233" spans="1:33" ht="17.25" customHeight="1">
      <c r="A233" s="171"/>
      <c r="B233" s="150">
        <v>2</v>
      </c>
      <c r="C233" s="150" t="s">
        <v>845</v>
      </c>
      <c r="D233" s="149">
        <v>216</v>
      </c>
      <c r="E233" s="147">
        <v>0</v>
      </c>
      <c r="F233" s="145">
        <v>0</v>
      </c>
      <c r="G233" s="145">
        <v>0</v>
      </c>
      <c r="H233" s="147">
        <v>0</v>
      </c>
      <c r="I233" s="147">
        <v>0</v>
      </c>
      <c r="J233" s="148">
        <v>0</v>
      </c>
      <c r="K233" s="148">
        <v>0</v>
      </c>
      <c r="L233" s="148">
        <v>0</v>
      </c>
      <c r="M233" s="148">
        <v>0</v>
      </c>
      <c r="N233" s="148">
        <v>0</v>
      </c>
      <c r="O233" s="147">
        <v>0</v>
      </c>
      <c r="P233" s="147">
        <v>0</v>
      </c>
      <c r="Q233" s="147">
        <v>0</v>
      </c>
      <c r="R233" s="147">
        <v>0</v>
      </c>
      <c r="S233" s="152">
        <v>0</v>
      </c>
      <c r="T233" s="152">
        <v>0</v>
      </c>
      <c r="U233" s="152">
        <v>0</v>
      </c>
      <c r="V233" s="152">
        <v>0</v>
      </c>
      <c r="W233" s="145"/>
      <c r="X233" s="146"/>
      <c r="Y233" s="146"/>
      <c r="Z233" s="145"/>
      <c r="AA233" s="146"/>
      <c r="AB233" s="145"/>
      <c r="AC233" s="145"/>
      <c r="AD233" s="145"/>
      <c r="AE233" s="146"/>
      <c r="AF233" s="145"/>
      <c r="AG233" s="144"/>
    </row>
    <row r="234" spans="1:33" ht="17.25" customHeight="1">
      <c r="A234" s="171"/>
      <c r="B234" s="150">
        <v>3</v>
      </c>
      <c r="C234" s="150" t="s">
        <v>844</v>
      </c>
      <c r="D234" s="153">
        <v>217</v>
      </c>
      <c r="E234" s="147">
        <v>0</v>
      </c>
      <c r="F234" s="145">
        <v>0</v>
      </c>
      <c r="G234" s="145">
        <v>0</v>
      </c>
      <c r="H234" s="147">
        <v>0</v>
      </c>
      <c r="I234" s="147">
        <v>0</v>
      </c>
      <c r="J234" s="148">
        <v>0</v>
      </c>
      <c r="K234" s="148">
        <v>0</v>
      </c>
      <c r="L234" s="148">
        <v>0</v>
      </c>
      <c r="M234" s="148">
        <v>0</v>
      </c>
      <c r="N234" s="148">
        <v>0</v>
      </c>
      <c r="O234" s="147">
        <v>0</v>
      </c>
      <c r="P234" s="147">
        <v>0</v>
      </c>
      <c r="Q234" s="147">
        <v>0</v>
      </c>
      <c r="R234" s="147">
        <v>0</v>
      </c>
      <c r="S234" s="152">
        <v>0</v>
      </c>
      <c r="T234" s="152">
        <v>0</v>
      </c>
      <c r="U234" s="152">
        <v>0</v>
      </c>
      <c r="V234" s="152">
        <v>0</v>
      </c>
      <c r="W234" s="145"/>
      <c r="X234" s="146"/>
      <c r="Y234" s="146"/>
      <c r="Z234" s="145"/>
      <c r="AA234" s="146"/>
      <c r="AB234" s="145"/>
      <c r="AC234" s="145"/>
      <c r="AD234" s="145"/>
      <c r="AE234" s="146"/>
      <c r="AF234" s="145"/>
      <c r="AG234" s="144"/>
    </row>
    <row r="235" spans="1:33" ht="17.25" customHeight="1">
      <c r="A235" s="171"/>
      <c r="B235" s="150">
        <v>4</v>
      </c>
      <c r="C235" s="150" t="s">
        <v>843</v>
      </c>
      <c r="D235" s="149">
        <v>218</v>
      </c>
      <c r="E235" s="147">
        <v>0</v>
      </c>
      <c r="F235" s="145">
        <v>0</v>
      </c>
      <c r="G235" s="145">
        <v>0</v>
      </c>
      <c r="H235" s="147">
        <v>0</v>
      </c>
      <c r="I235" s="147">
        <v>0</v>
      </c>
      <c r="J235" s="148">
        <v>0</v>
      </c>
      <c r="K235" s="148">
        <v>0</v>
      </c>
      <c r="L235" s="148">
        <v>0</v>
      </c>
      <c r="M235" s="148">
        <v>0</v>
      </c>
      <c r="N235" s="148">
        <v>0</v>
      </c>
      <c r="O235" s="147">
        <v>0</v>
      </c>
      <c r="P235" s="147">
        <v>0</v>
      </c>
      <c r="Q235" s="147">
        <v>0</v>
      </c>
      <c r="R235" s="147">
        <v>0</v>
      </c>
      <c r="S235" s="152">
        <v>0</v>
      </c>
      <c r="T235" s="152">
        <v>0</v>
      </c>
      <c r="U235" s="152">
        <v>0</v>
      </c>
      <c r="V235" s="152">
        <v>0</v>
      </c>
      <c r="W235" s="145"/>
      <c r="X235" s="146"/>
      <c r="Y235" s="146"/>
      <c r="Z235" s="145"/>
      <c r="AA235" s="146"/>
      <c r="AB235" s="145"/>
      <c r="AC235" s="145"/>
      <c r="AD235" s="145"/>
      <c r="AE235" s="146"/>
      <c r="AF235" s="145"/>
      <c r="AG235" s="144"/>
    </row>
    <row r="236" spans="1:33" ht="17.25" customHeight="1">
      <c r="A236" s="171"/>
      <c r="B236" s="150">
        <v>5</v>
      </c>
      <c r="C236" s="150" t="s">
        <v>842</v>
      </c>
      <c r="D236" s="153">
        <v>219</v>
      </c>
      <c r="E236" s="147">
        <v>0</v>
      </c>
      <c r="F236" s="145">
        <v>0</v>
      </c>
      <c r="G236" s="145">
        <v>0</v>
      </c>
      <c r="H236" s="147">
        <v>0</v>
      </c>
      <c r="I236" s="147">
        <v>0</v>
      </c>
      <c r="J236" s="148">
        <v>0</v>
      </c>
      <c r="K236" s="148">
        <v>0</v>
      </c>
      <c r="L236" s="148">
        <v>0</v>
      </c>
      <c r="M236" s="148">
        <v>0</v>
      </c>
      <c r="N236" s="148">
        <v>0</v>
      </c>
      <c r="O236" s="147">
        <v>0</v>
      </c>
      <c r="P236" s="147">
        <v>0</v>
      </c>
      <c r="Q236" s="147">
        <v>0</v>
      </c>
      <c r="R236" s="147">
        <v>0</v>
      </c>
      <c r="S236" s="152">
        <v>0</v>
      </c>
      <c r="T236" s="152">
        <v>0</v>
      </c>
      <c r="U236" s="152">
        <v>0</v>
      </c>
      <c r="V236" s="152">
        <v>0</v>
      </c>
      <c r="W236" s="145"/>
      <c r="X236" s="146"/>
      <c r="Y236" s="146"/>
      <c r="Z236" s="145"/>
      <c r="AA236" s="146"/>
      <c r="AB236" s="145"/>
      <c r="AC236" s="145"/>
      <c r="AD236" s="145"/>
      <c r="AE236" s="146"/>
      <c r="AF236" s="145"/>
      <c r="AG236" s="144"/>
    </row>
    <row r="237" spans="1:33" ht="17.25" customHeight="1">
      <c r="A237" s="171"/>
      <c r="B237" s="150">
        <v>6</v>
      </c>
      <c r="C237" s="150" t="s">
        <v>841</v>
      </c>
      <c r="D237" s="149">
        <v>220</v>
      </c>
      <c r="E237" s="147">
        <v>0</v>
      </c>
      <c r="F237" s="145">
        <v>0</v>
      </c>
      <c r="G237" s="145">
        <v>0</v>
      </c>
      <c r="H237" s="145">
        <v>0</v>
      </c>
      <c r="I237" s="145">
        <v>0</v>
      </c>
      <c r="J237" s="148">
        <v>0</v>
      </c>
      <c r="K237" s="148">
        <v>0</v>
      </c>
      <c r="L237" s="148">
        <v>0</v>
      </c>
      <c r="M237" s="148">
        <v>0</v>
      </c>
      <c r="N237" s="148">
        <v>0</v>
      </c>
      <c r="O237" s="147">
        <v>0</v>
      </c>
      <c r="P237" s="145"/>
      <c r="Q237" s="145"/>
      <c r="R237" s="145"/>
      <c r="S237" s="162"/>
      <c r="T237" s="162"/>
      <c r="U237" s="162"/>
      <c r="V237" s="162"/>
      <c r="W237" s="145"/>
      <c r="X237" s="146"/>
      <c r="Y237" s="146"/>
      <c r="Z237" s="145"/>
      <c r="AA237" s="146"/>
      <c r="AB237" s="145"/>
      <c r="AC237" s="145"/>
      <c r="AD237" s="145"/>
      <c r="AE237" s="146"/>
      <c r="AF237" s="145"/>
      <c r="AG237" s="144"/>
    </row>
    <row r="238" spans="1:33" ht="17.25" customHeight="1">
      <c r="A238" s="170" t="s">
        <v>868</v>
      </c>
      <c r="B238" s="150"/>
      <c r="C238" s="169" t="s">
        <v>867</v>
      </c>
      <c r="D238" s="153">
        <v>221</v>
      </c>
      <c r="E238" s="226">
        <v>41822.009636480005</v>
      </c>
      <c r="F238" s="147">
        <v>4171.8625595200001</v>
      </c>
      <c r="G238" s="147">
        <v>4171.8625595200001</v>
      </c>
      <c r="H238" s="147">
        <v>1285.4345042700002</v>
      </c>
      <c r="I238" s="147">
        <v>1285.4345042700002</v>
      </c>
      <c r="J238" s="145">
        <v>0</v>
      </c>
      <c r="K238" s="148">
        <v>0.1361002</v>
      </c>
      <c r="L238" s="148">
        <v>0</v>
      </c>
      <c r="M238" s="148">
        <v>796.43213855999977</v>
      </c>
      <c r="N238" s="148">
        <v>796.43213856</v>
      </c>
      <c r="O238" s="147">
        <v>44708.573791929986</v>
      </c>
      <c r="P238" s="147">
        <v>44520.873515945001</v>
      </c>
      <c r="Q238" s="147">
        <v>512.11527825999997</v>
      </c>
      <c r="R238" s="147">
        <v>512.11527825999997</v>
      </c>
      <c r="S238" s="152">
        <v>315</v>
      </c>
      <c r="T238" s="152">
        <v>314</v>
      </c>
      <c r="U238" s="152">
        <v>5</v>
      </c>
      <c r="V238" s="152">
        <v>5</v>
      </c>
      <c r="W238" s="157">
        <v>31.064337177531861</v>
      </c>
      <c r="X238" s="157">
        <v>0</v>
      </c>
      <c r="Y238" s="157">
        <v>19.881914378946227</v>
      </c>
      <c r="Z238" s="157">
        <v>0</v>
      </c>
      <c r="AA238" s="157">
        <v>19.931548822451894</v>
      </c>
      <c r="AB238" s="157">
        <v>0</v>
      </c>
      <c r="AC238" s="157">
        <v>40.98771006249622</v>
      </c>
      <c r="AD238" s="157">
        <v>23.999999999362522</v>
      </c>
      <c r="AE238" s="157">
        <v>16.273286226584322</v>
      </c>
      <c r="AF238" s="157">
        <v>13.199999999649384</v>
      </c>
      <c r="AG238" s="144"/>
    </row>
    <row r="239" spans="1:33" ht="17.25" customHeight="1">
      <c r="A239" s="168"/>
      <c r="B239" s="150"/>
      <c r="C239" s="150" t="s">
        <v>852</v>
      </c>
      <c r="D239" s="149">
        <v>222</v>
      </c>
      <c r="E239" s="147">
        <v>33789.809597839994</v>
      </c>
      <c r="F239" s="147">
        <v>4171.8625595200001</v>
      </c>
      <c r="G239" s="147">
        <v>4171.8625595200001</v>
      </c>
      <c r="H239" s="147">
        <v>1244.7340129100003</v>
      </c>
      <c r="I239" s="147">
        <v>1244.7340129100003</v>
      </c>
      <c r="J239" s="145">
        <v>0</v>
      </c>
      <c r="K239" s="148">
        <v>0</v>
      </c>
      <c r="L239" s="148">
        <v>0</v>
      </c>
      <c r="M239" s="148">
        <v>122.35950587000005</v>
      </c>
      <c r="N239" s="148">
        <v>541.45234109</v>
      </c>
      <c r="O239" s="147">
        <v>36297.84530922999</v>
      </c>
      <c r="P239" s="147">
        <v>36297.845309227996</v>
      </c>
      <c r="Q239" s="147">
        <v>499.09046914999999</v>
      </c>
      <c r="R239" s="147">
        <v>499.09046914999999</v>
      </c>
      <c r="S239" s="152">
        <v>273</v>
      </c>
      <c r="T239" s="152">
        <v>273</v>
      </c>
      <c r="U239" s="152">
        <v>4</v>
      </c>
      <c r="V239" s="152">
        <v>4</v>
      </c>
      <c r="W239" s="145"/>
      <c r="X239" s="146"/>
      <c r="Y239" s="146"/>
      <c r="Z239" s="145"/>
      <c r="AA239" s="146"/>
      <c r="AB239" s="145"/>
      <c r="AC239" s="145"/>
      <c r="AD239" s="145"/>
      <c r="AE239" s="146"/>
      <c r="AF239" s="145"/>
      <c r="AG239" s="144"/>
    </row>
    <row r="240" spans="1:33" ht="17.25" customHeight="1">
      <c r="A240" s="168"/>
      <c r="B240" s="150"/>
      <c r="C240" s="156" t="s">
        <v>850</v>
      </c>
      <c r="D240" s="153">
        <v>223</v>
      </c>
      <c r="E240" s="147">
        <v>2394.5316882399998</v>
      </c>
      <c r="F240" s="147">
        <v>120.72255952</v>
      </c>
      <c r="G240" s="147">
        <v>120.72255952</v>
      </c>
      <c r="H240" s="147">
        <v>402.26607626999999</v>
      </c>
      <c r="I240" s="147">
        <v>402.26607626999999</v>
      </c>
      <c r="J240" s="145">
        <v>0</v>
      </c>
      <c r="K240" s="148">
        <v>0</v>
      </c>
      <c r="L240" s="148">
        <v>0</v>
      </c>
      <c r="M240" s="148">
        <v>0</v>
      </c>
      <c r="N240" s="148">
        <v>0</v>
      </c>
      <c r="O240" s="147">
        <v>2112.9881714899993</v>
      </c>
      <c r="P240" s="147">
        <v>2112.9881714900002</v>
      </c>
      <c r="Q240" s="147">
        <v>0</v>
      </c>
      <c r="R240" s="147">
        <v>0</v>
      </c>
      <c r="S240" s="152">
        <v>12</v>
      </c>
      <c r="T240" s="152">
        <v>12</v>
      </c>
      <c r="U240" s="152">
        <v>0</v>
      </c>
      <c r="V240" s="152">
        <v>0</v>
      </c>
      <c r="W240" s="145"/>
      <c r="X240" s="146"/>
      <c r="Y240" s="146"/>
      <c r="Z240" s="145"/>
      <c r="AA240" s="146"/>
      <c r="AB240" s="145"/>
      <c r="AC240" s="145"/>
      <c r="AD240" s="145"/>
      <c r="AE240" s="146"/>
      <c r="AF240" s="145"/>
      <c r="AG240" s="144"/>
    </row>
    <row r="241" spans="1:33" ht="17.25" customHeight="1">
      <c r="A241" s="168"/>
      <c r="B241" s="150"/>
      <c r="C241" s="156" t="s">
        <v>848</v>
      </c>
      <c r="D241" s="149">
        <v>224</v>
      </c>
      <c r="E241" s="147">
        <v>22825.587233499995</v>
      </c>
      <c r="F241" s="147">
        <v>3951.14</v>
      </c>
      <c r="G241" s="147">
        <v>3951.14</v>
      </c>
      <c r="H241" s="147">
        <v>667.77507684000022</v>
      </c>
      <c r="I241" s="147">
        <v>667.77507684000022</v>
      </c>
      <c r="J241" s="145">
        <v>0</v>
      </c>
      <c r="K241" s="148">
        <v>0</v>
      </c>
      <c r="L241" s="148">
        <v>0</v>
      </c>
      <c r="M241" s="148">
        <v>122.35950587000005</v>
      </c>
      <c r="N241" s="148">
        <v>541.45234109</v>
      </c>
      <c r="O241" s="147">
        <v>25689.859321439995</v>
      </c>
      <c r="P241" s="147">
        <v>25689.859321438998</v>
      </c>
      <c r="Q241" s="147">
        <v>36.61046915</v>
      </c>
      <c r="R241" s="147">
        <v>36.61046915</v>
      </c>
      <c r="S241" s="152">
        <v>213</v>
      </c>
      <c r="T241" s="152">
        <v>213</v>
      </c>
      <c r="U241" s="152">
        <v>2</v>
      </c>
      <c r="V241" s="152">
        <v>2</v>
      </c>
      <c r="W241" s="145"/>
      <c r="X241" s="146"/>
      <c r="Y241" s="146"/>
      <c r="Z241" s="145"/>
      <c r="AA241" s="146"/>
      <c r="AB241" s="145"/>
      <c r="AC241" s="145"/>
      <c r="AD241" s="145"/>
      <c r="AE241" s="146"/>
      <c r="AF241" s="145"/>
      <c r="AG241" s="144"/>
    </row>
    <row r="242" spans="1:33" ht="17.25" customHeight="1">
      <c r="A242" s="168"/>
      <c r="B242" s="150"/>
      <c r="C242" s="156" t="s">
        <v>846</v>
      </c>
      <c r="D242" s="153">
        <v>225</v>
      </c>
      <c r="E242" s="147">
        <v>8569.6906760999991</v>
      </c>
      <c r="F242" s="147">
        <v>100</v>
      </c>
      <c r="G242" s="147">
        <v>100</v>
      </c>
      <c r="H242" s="147">
        <v>174.69285980000001</v>
      </c>
      <c r="I242" s="147">
        <v>174.69285980000001</v>
      </c>
      <c r="J242" s="145">
        <v>0</v>
      </c>
      <c r="K242" s="148">
        <v>0</v>
      </c>
      <c r="L242" s="148">
        <v>0</v>
      </c>
      <c r="M242" s="148">
        <v>0</v>
      </c>
      <c r="N242" s="148">
        <v>0</v>
      </c>
      <c r="O242" s="147">
        <v>8494.9978162999978</v>
      </c>
      <c r="P242" s="147">
        <v>8494.9978162989992</v>
      </c>
      <c r="Q242" s="147">
        <v>462.48</v>
      </c>
      <c r="R242" s="147">
        <v>462.48</v>
      </c>
      <c r="S242" s="152">
        <v>48</v>
      </c>
      <c r="T242" s="152">
        <v>48</v>
      </c>
      <c r="U242" s="152">
        <v>2</v>
      </c>
      <c r="V242" s="152">
        <v>2</v>
      </c>
      <c r="W242" s="145"/>
      <c r="X242" s="146"/>
      <c r="Y242" s="146"/>
      <c r="Z242" s="145"/>
      <c r="AA242" s="146"/>
      <c r="AB242" s="145"/>
      <c r="AC242" s="145"/>
      <c r="AD242" s="145"/>
      <c r="AE242" s="146"/>
      <c r="AF242" s="145"/>
      <c r="AG242" s="144"/>
    </row>
    <row r="243" spans="1:33" ht="17.25" customHeight="1">
      <c r="A243" s="168"/>
      <c r="B243" s="150"/>
      <c r="C243" s="150" t="s">
        <v>845</v>
      </c>
      <c r="D243" s="149">
        <v>226</v>
      </c>
      <c r="E243" s="147">
        <v>795.12108965999994</v>
      </c>
      <c r="F243" s="145">
        <v>0</v>
      </c>
      <c r="G243" s="145">
        <v>0</v>
      </c>
      <c r="H243" s="147">
        <v>17.082121449999967</v>
      </c>
      <c r="I243" s="147">
        <v>17.082121449999967</v>
      </c>
      <c r="J243" s="148">
        <v>0</v>
      </c>
      <c r="K243" s="148">
        <v>0.1361002</v>
      </c>
      <c r="L243" s="148">
        <v>0</v>
      </c>
      <c r="M243" s="148">
        <v>512.57428841000001</v>
      </c>
      <c r="N243" s="148">
        <v>40.169748639999959</v>
      </c>
      <c r="O243" s="147">
        <v>1250.5796081800002</v>
      </c>
      <c r="P243" s="147">
        <v>1062.8793321990001</v>
      </c>
      <c r="Q243" s="147">
        <v>0</v>
      </c>
      <c r="R243" s="147">
        <v>0</v>
      </c>
      <c r="S243" s="152">
        <v>14</v>
      </c>
      <c r="T243" s="152">
        <v>13</v>
      </c>
      <c r="U243" s="152">
        <v>0</v>
      </c>
      <c r="V243" s="152">
        <v>0</v>
      </c>
      <c r="W243" s="145"/>
      <c r="X243" s="146"/>
      <c r="Y243" s="146"/>
      <c r="Z243" s="145"/>
      <c r="AA243" s="146"/>
      <c r="AB243" s="145"/>
      <c r="AC243" s="145"/>
      <c r="AD243" s="145"/>
      <c r="AE243" s="146"/>
      <c r="AF243" s="145"/>
      <c r="AG243" s="144"/>
    </row>
    <row r="244" spans="1:33" ht="17.25" customHeight="1">
      <c r="A244" s="168"/>
      <c r="B244" s="150"/>
      <c r="C244" s="150" t="s">
        <v>844</v>
      </c>
      <c r="D244" s="153">
        <v>227</v>
      </c>
      <c r="E244" s="147">
        <v>394.05210605000002</v>
      </c>
      <c r="F244" s="145">
        <v>0</v>
      </c>
      <c r="G244" s="145">
        <v>0</v>
      </c>
      <c r="H244" s="147">
        <v>12.694961819999996</v>
      </c>
      <c r="I244" s="147">
        <v>12.694961819999996</v>
      </c>
      <c r="J244" s="148">
        <v>0</v>
      </c>
      <c r="K244" s="148">
        <v>0</v>
      </c>
      <c r="L244" s="148">
        <v>0</v>
      </c>
      <c r="M244" s="148">
        <v>140.21628378</v>
      </c>
      <c r="N244" s="148">
        <v>193.52798833</v>
      </c>
      <c r="O244" s="147">
        <v>328.04543967999996</v>
      </c>
      <c r="P244" s="147">
        <v>328.04543967899997</v>
      </c>
      <c r="Q244" s="147">
        <v>0</v>
      </c>
      <c r="R244" s="147">
        <v>0</v>
      </c>
      <c r="S244" s="152">
        <v>5</v>
      </c>
      <c r="T244" s="152">
        <v>5</v>
      </c>
      <c r="U244" s="152">
        <v>0</v>
      </c>
      <c r="V244" s="152">
        <v>0</v>
      </c>
      <c r="W244" s="145"/>
      <c r="X244" s="146"/>
      <c r="Y244" s="146"/>
      <c r="Z244" s="145"/>
      <c r="AA244" s="146"/>
      <c r="AB244" s="145"/>
      <c r="AC244" s="145"/>
      <c r="AD244" s="145"/>
      <c r="AE244" s="146"/>
      <c r="AF244" s="145"/>
      <c r="AG244" s="144"/>
    </row>
    <row r="245" spans="1:33" ht="17.25" customHeight="1">
      <c r="A245" s="168"/>
      <c r="B245" s="150"/>
      <c r="C245" s="150" t="s">
        <v>843</v>
      </c>
      <c r="D245" s="149">
        <v>228</v>
      </c>
      <c r="E245" s="147">
        <v>3.6107200800000001</v>
      </c>
      <c r="F245" s="145">
        <v>0</v>
      </c>
      <c r="G245" s="145">
        <v>0</v>
      </c>
      <c r="H245" s="147">
        <v>0</v>
      </c>
      <c r="I245" s="147">
        <v>0</v>
      </c>
      <c r="J245" s="148">
        <v>0</v>
      </c>
      <c r="K245" s="148">
        <v>0</v>
      </c>
      <c r="L245" s="148">
        <v>0</v>
      </c>
      <c r="M245" s="148">
        <v>4.9165738700000032</v>
      </c>
      <c r="N245" s="148">
        <v>8.5272939500000042</v>
      </c>
      <c r="O245" s="147">
        <v>0</v>
      </c>
      <c r="P245" s="147">
        <v>0</v>
      </c>
      <c r="Q245" s="147">
        <v>0</v>
      </c>
      <c r="R245" s="147">
        <v>0</v>
      </c>
      <c r="S245" s="152">
        <v>0</v>
      </c>
      <c r="T245" s="152">
        <v>0</v>
      </c>
      <c r="U245" s="152">
        <v>0</v>
      </c>
      <c r="V245" s="152">
        <v>0</v>
      </c>
      <c r="W245" s="145"/>
      <c r="X245" s="146"/>
      <c r="Y245" s="146"/>
      <c r="Z245" s="145"/>
      <c r="AA245" s="146"/>
      <c r="AB245" s="145"/>
      <c r="AC245" s="145"/>
      <c r="AD245" s="145"/>
      <c r="AE245" s="146"/>
      <c r="AF245" s="145"/>
      <c r="AG245" s="144"/>
    </row>
    <row r="246" spans="1:33" ht="17.25" customHeight="1">
      <c r="A246" s="168"/>
      <c r="B246" s="150"/>
      <c r="C246" s="150" t="s">
        <v>842</v>
      </c>
      <c r="D246" s="153">
        <v>229</v>
      </c>
      <c r="E246" s="147">
        <v>6839.4161228499997</v>
      </c>
      <c r="F246" s="145">
        <v>0</v>
      </c>
      <c r="G246" s="145">
        <v>0</v>
      </c>
      <c r="H246" s="147">
        <v>10.923408089999999</v>
      </c>
      <c r="I246" s="147">
        <v>10.923408089999999</v>
      </c>
      <c r="J246" s="148">
        <v>0</v>
      </c>
      <c r="K246" s="148">
        <v>0</v>
      </c>
      <c r="L246" s="148">
        <v>0</v>
      </c>
      <c r="M246" s="148">
        <v>16.365486629999744</v>
      </c>
      <c r="N246" s="148">
        <v>12.754766549999971</v>
      </c>
      <c r="O246" s="147">
        <v>6832.1034348399999</v>
      </c>
      <c r="P246" s="147">
        <v>6832.1034348390003</v>
      </c>
      <c r="Q246" s="147">
        <v>13.02480911</v>
      </c>
      <c r="R246" s="147">
        <v>13.02480911</v>
      </c>
      <c r="S246" s="152">
        <v>23</v>
      </c>
      <c r="T246" s="152">
        <v>23</v>
      </c>
      <c r="U246" s="152">
        <v>1</v>
      </c>
      <c r="V246" s="152">
        <v>1</v>
      </c>
      <c r="W246" s="145"/>
      <c r="X246" s="146"/>
      <c r="Y246" s="146"/>
      <c r="Z246" s="145"/>
      <c r="AA246" s="146"/>
      <c r="AB246" s="145"/>
      <c r="AC246" s="145"/>
      <c r="AD246" s="145"/>
      <c r="AE246" s="146"/>
      <c r="AF246" s="145"/>
      <c r="AG246" s="144"/>
    </row>
    <row r="247" spans="1:33" ht="17.25" customHeight="1">
      <c r="A247" s="167"/>
      <c r="B247" s="150"/>
      <c r="C247" s="150" t="s">
        <v>841</v>
      </c>
      <c r="D247" s="149">
        <v>230</v>
      </c>
      <c r="E247" s="147">
        <v>7118.4275067780982</v>
      </c>
      <c r="F247" s="145">
        <v>0</v>
      </c>
      <c r="G247" s="145">
        <v>0</v>
      </c>
      <c r="H247" s="145">
        <v>0</v>
      </c>
      <c r="I247" s="145">
        <v>0</v>
      </c>
      <c r="J247" s="148">
        <v>0</v>
      </c>
      <c r="K247" s="148">
        <v>6.8050200000000002E-3</v>
      </c>
      <c r="L247" s="148">
        <v>0</v>
      </c>
      <c r="M247" s="148">
        <v>186.00033225104909</v>
      </c>
      <c r="N247" s="148">
        <v>177.26079663744861</v>
      </c>
      <c r="O247" s="147">
        <v>7127.1738474116992</v>
      </c>
      <c r="P247" s="145"/>
      <c r="Q247" s="145"/>
      <c r="R247" s="145"/>
      <c r="S247" s="162"/>
      <c r="T247" s="162"/>
      <c r="U247" s="162"/>
      <c r="V247" s="162"/>
      <c r="W247" s="145"/>
      <c r="X247" s="146"/>
      <c r="Y247" s="146"/>
      <c r="Z247" s="145"/>
      <c r="AA247" s="146"/>
      <c r="AB247" s="145"/>
      <c r="AC247" s="145"/>
      <c r="AD247" s="145"/>
      <c r="AE247" s="146"/>
      <c r="AF247" s="145"/>
      <c r="AG247" s="144"/>
    </row>
    <row r="248" spans="1:33" ht="17.25" customHeight="1">
      <c r="A248" s="170" t="s">
        <v>18</v>
      </c>
      <c r="B248" s="150"/>
      <c r="C248" s="169" t="s">
        <v>866</v>
      </c>
      <c r="D248" s="153">
        <v>231</v>
      </c>
      <c r="E248" s="226">
        <v>973790.31666554278</v>
      </c>
      <c r="F248" s="147">
        <v>89323.27794221451</v>
      </c>
      <c r="G248" s="147">
        <v>89290.564966907812</v>
      </c>
      <c r="H248" s="147">
        <v>76142.460048234861</v>
      </c>
      <c r="I248" s="147">
        <v>76098.953869408142</v>
      </c>
      <c r="J248" s="145">
        <v>0</v>
      </c>
      <c r="K248" s="148">
        <v>8.6948511272000317</v>
      </c>
      <c r="L248" s="148">
        <v>43.900661659999983</v>
      </c>
      <c r="M248" s="148">
        <v>213970.59978280895</v>
      </c>
      <c r="N248" s="148">
        <v>215688.90921191758</v>
      </c>
      <c r="O248" s="147">
        <v>985214.17562639085</v>
      </c>
      <c r="P248" s="147">
        <v>969644.92595090147</v>
      </c>
      <c r="Q248" s="147">
        <v>70260.515026339999</v>
      </c>
      <c r="R248" s="147">
        <v>70260.515026339999</v>
      </c>
      <c r="S248" s="152">
        <v>14198</v>
      </c>
      <c r="T248" s="152">
        <v>14188</v>
      </c>
      <c r="U248" s="152">
        <v>752</v>
      </c>
      <c r="V248" s="152">
        <v>752</v>
      </c>
      <c r="W248" s="157">
        <v>36.991434787129393</v>
      </c>
      <c r="X248" s="157">
        <v>0</v>
      </c>
      <c r="Y248" s="157">
        <v>17.590464626317239</v>
      </c>
      <c r="Z248" s="157">
        <v>0</v>
      </c>
      <c r="AA248" s="157">
        <v>17.111582286746046</v>
      </c>
      <c r="AB248" s="157">
        <v>9.0159675623277344</v>
      </c>
      <c r="AC248" s="157">
        <v>41.818741433480227</v>
      </c>
      <c r="AD248" s="157">
        <v>8.2767416524424355</v>
      </c>
      <c r="AE248" s="157">
        <v>17.596857242907213</v>
      </c>
      <c r="AF248" s="157">
        <v>9.9778156677167438</v>
      </c>
      <c r="AG248" s="144"/>
    </row>
    <row r="249" spans="1:33" ht="17.25" customHeight="1">
      <c r="A249" s="168"/>
      <c r="B249" s="150"/>
      <c r="C249" s="150" t="s">
        <v>852</v>
      </c>
      <c r="D249" s="149">
        <v>232</v>
      </c>
      <c r="E249" s="147">
        <v>871106.38466737</v>
      </c>
      <c r="F249" s="147">
        <v>89323.27794221451</v>
      </c>
      <c r="G249" s="147">
        <v>89290.564966907812</v>
      </c>
      <c r="H249" s="147">
        <v>73515.967973004852</v>
      </c>
      <c r="I249" s="147">
        <v>73473.031794178154</v>
      </c>
      <c r="J249" s="145">
        <v>0</v>
      </c>
      <c r="K249" s="148">
        <v>1.5741077024000041</v>
      </c>
      <c r="L249" s="148">
        <v>0</v>
      </c>
      <c r="M249" s="148">
        <v>203229.98086850689</v>
      </c>
      <c r="N249" s="148">
        <v>200988.02928177553</v>
      </c>
      <c r="O249" s="147">
        <v>889157.22033101344</v>
      </c>
      <c r="P249" s="147">
        <v>886829.7207594465</v>
      </c>
      <c r="Q249" s="147">
        <v>66942.932765649995</v>
      </c>
      <c r="R249" s="147">
        <v>66942.932765649995</v>
      </c>
      <c r="S249" s="152">
        <v>13407</v>
      </c>
      <c r="T249" s="152">
        <v>13402</v>
      </c>
      <c r="U249" s="152">
        <v>723</v>
      </c>
      <c r="V249" s="152">
        <v>723</v>
      </c>
      <c r="W249" s="145"/>
      <c r="X249" s="146"/>
      <c r="Y249" s="146"/>
      <c r="Z249" s="145"/>
      <c r="AA249" s="146"/>
      <c r="AB249" s="145"/>
      <c r="AC249" s="145"/>
      <c r="AD249" s="145"/>
      <c r="AE249" s="146"/>
      <c r="AF249" s="145"/>
      <c r="AG249" s="144"/>
    </row>
    <row r="250" spans="1:33" ht="17.25" customHeight="1">
      <c r="A250" s="168"/>
      <c r="B250" s="150"/>
      <c r="C250" s="156" t="s">
        <v>850</v>
      </c>
      <c r="D250" s="153">
        <v>233</v>
      </c>
      <c r="E250" s="147">
        <v>109569.63256033257</v>
      </c>
      <c r="F250" s="147">
        <v>30361.6535710467</v>
      </c>
      <c r="G250" s="147">
        <v>30349.852595739998</v>
      </c>
      <c r="H250" s="147">
        <v>34823.535354506705</v>
      </c>
      <c r="I250" s="147">
        <v>34788.340056820001</v>
      </c>
      <c r="J250" s="145">
        <v>0</v>
      </c>
      <c r="K250" s="148">
        <v>6.7231742400004194E-2</v>
      </c>
      <c r="L250" s="148">
        <v>0</v>
      </c>
      <c r="M250" s="148">
        <v>13551.91763154002</v>
      </c>
      <c r="N250" s="148">
        <v>6450.1506362600012</v>
      </c>
      <c r="O250" s="147">
        <v>112209.58500389499</v>
      </c>
      <c r="P250" s="147">
        <v>112114.73456248904</v>
      </c>
      <c r="Q250" s="147">
        <v>2762.0274283400004</v>
      </c>
      <c r="R250" s="147">
        <v>2762.0274283400004</v>
      </c>
      <c r="S250" s="152">
        <v>1207</v>
      </c>
      <c r="T250" s="152">
        <v>1206</v>
      </c>
      <c r="U250" s="152">
        <v>16</v>
      </c>
      <c r="V250" s="152">
        <v>16</v>
      </c>
      <c r="W250" s="145"/>
      <c r="X250" s="146"/>
      <c r="Y250" s="146"/>
      <c r="Z250" s="145"/>
      <c r="AA250" s="146"/>
      <c r="AB250" s="145"/>
      <c r="AC250" s="145"/>
      <c r="AD250" s="145"/>
      <c r="AE250" s="146"/>
      <c r="AF250" s="145"/>
      <c r="AG250" s="144"/>
    </row>
    <row r="251" spans="1:33" ht="17.25" customHeight="1">
      <c r="A251" s="168"/>
      <c r="B251" s="150"/>
      <c r="C251" s="156" t="s">
        <v>848</v>
      </c>
      <c r="D251" s="149">
        <v>234</v>
      </c>
      <c r="E251" s="147">
        <v>582012.24578260747</v>
      </c>
      <c r="F251" s="147">
        <v>49021.94437116781</v>
      </c>
      <c r="G251" s="147">
        <v>49016.17537116781</v>
      </c>
      <c r="H251" s="147">
        <v>34092.403411516789</v>
      </c>
      <c r="I251" s="147">
        <v>34092.399530376788</v>
      </c>
      <c r="J251" s="145">
        <v>0</v>
      </c>
      <c r="K251" s="148">
        <v>1.49387596</v>
      </c>
      <c r="L251" s="148">
        <v>0</v>
      </c>
      <c r="M251" s="148">
        <v>168791.77287823663</v>
      </c>
      <c r="N251" s="148">
        <v>167054.72572091655</v>
      </c>
      <c r="O251" s="147">
        <v>598680.32777553855</v>
      </c>
      <c r="P251" s="147">
        <v>596462.83564537845</v>
      </c>
      <c r="Q251" s="147">
        <v>44036.710268199997</v>
      </c>
      <c r="R251" s="147">
        <v>44036.710268199997</v>
      </c>
      <c r="S251" s="152">
        <v>11307</v>
      </c>
      <c r="T251" s="152">
        <v>11304</v>
      </c>
      <c r="U251" s="152">
        <v>649</v>
      </c>
      <c r="V251" s="152">
        <v>649</v>
      </c>
      <c r="W251" s="145"/>
      <c r="X251" s="146"/>
      <c r="Y251" s="146"/>
      <c r="Z251" s="145"/>
      <c r="AA251" s="146"/>
      <c r="AB251" s="145"/>
      <c r="AC251" s="145"/>
      <c r="AD251" s="145"/>
      <c r="AE251" s="146"/>
      <c r="AF251" s="145"/>
      <c r="AG251" s="144"/>
    </row>
    <row r="252" spans="1:33" ht="17.25" customHeight="1">
      <c r="A252" s="168"/>
      <c r="B252" s="150"/>
      <c r="C252" s="156" t="s">
        <v>846</v>
      </c>
      <c r="D252" s="153">
        <v>235</v>
      </c>
      <c r="E252" s="147">
        <v>179524.50632443</v>
      </c>
      <c r="F252" s="147">
        <v>9939.68</v>
      </c>
      <c r="G252" s="147">
        <v>9924.5370000000003</v>
      </c>
      <c r="H252" s="147">
        <v>4600.0292069813586</v>
      </c>
      <c r="I252" s="147">
        <v>4592.2922069813585</v>
      </c>
      <c r="J252" s="145">
        <v>0</v>
      </c>
      <c r="K252" s="148">
        <v>1.2999999999999999E-2</v>
      </c>
      <c r="L252" s="148">
        <v>0</v>
      </c>
      <c r="M252" s="148">
        <v>20886.290358730246</v>
      </c>
      <c r="N252" s="148">
        <v>27483.152924598959</v>
      </c>
      <c r="O252" s="147">
        <v>178267.30755157993</v>
      </c>
      <c r="P252" s="147">
        <v>178252.15055157899</v>
      </c>
      <c r="Q252" s="147">
        <v>20144.195069110003</v>
      </c>
      <c r="R252" s="147">
        <v>20144.195069110003</v>
      </c>
      <c r="S252" s="152">
        <v>893</v>
      </c>
      <c r="T252" s="152">
        <v>892</v>
      </c>
      <c r="U252" s="152">
        <v>58</v>
      </c>
      <c r="V252" s="152">
        <v>58</v>
      </c>
      <c r="W252" s="145"/>
      <c r="X252" s="146"/>
      <c r="Y252" s="146"/>
      <c r="Z252" s="145"/>
      <c r="AA252" s="146"/>
      <c r="AB252" s="145"/>
      <c r="AC252" s="145"/>
      <c r="AD252" s="145"/>
      <c r="AE252" s="146"/>
      <c r="AF252" s="145"/>
      <c r="AG252" s="144"/>
    </row>
    <row r="253" spans="1:33" ht="17.25" customHeight="1">
      <c r="A253" s="168"/>
      <c r="B253" s="150"/>
      <c r="C253" s="150" t="s">
        <v>845</v>
      </c>
      <c r="D253" s="149">
        <v>236</v>
      </c>
      <c r="E253" s="147">
        <v>40505.573481493004</v>
      </c>
      <c r="F253" s="145">
        <v>0</v>
      </c>
      <c r="G253" s="145">
        <v>0</v>
      </c>
      <c r="H253" s="147">
        <v>806.81137845000092</v>
      </c>
      <c r="I253" s="147">
        <v>806.24137845000087</v>
      </c>
      <c r="J253" s="148">
        <v>0</v>
      </c>
      <c r="K253" s="148">
        <v>6.6374320720000268</v>
      </c>
      <c r="L253" s="148">
        <v>0</v>
      </c>
      <c r="M253" s="148">
        <v>2922.1019461299998</v>
      </c>
      <c r="N253" s="148">
        <v>7593.8457026200231</v>
      </c>
      <c r="O253" s="147">
        <v>35033.655778624983</v>
      </c>
      <c r="P253" s="147">
        <v>25879.753744648973</v>
      </c>
      <c r="Q253" s="147">
        <v>198.00618824</v>
      </c>
      <c r="R253" s="147">
        <v>198.00618824</v>
      </c>
      <c r="S253" s="152">
        <v>287</v>
      </c>
      <c r="T253" s="152">
        <v>285</v>
      </c>
      <c r="U253" s="152">
        <v>11</v>
      </c>
      <c r="V253" s="152">
        <v>11</v>
      </c>
      <c r="W253" s="145"/>
      <c r="X253" s="146"/>
      <c r="Y253" s="146"/>
      <c r="Z253" s="145"/>
      <c r="AA253" s="146"/>
      <c r="AB253" s="145"/>
      <c r="AC253" s="145"/>
      <c r="AD253" s="145"/>
      <c r="AE253" s="146"/>
      <c r="AF253" s="145"/>
      <c r="AG253" s="144"/>
    </row>
    <row r="254" spans="1:33" ht="17.25" customHeight="1">
      <c r="A254" s="168"/>
      <c r="B254" s="150"/>
      <c r="C254" s="150" t="s">
        <v>844</v>
      </c>
      <c r="D254" s="153">
        <v>237</v>
      </c>
      <c r="E254" s="147">
        <v>10808.900935379999</v>
      </c>
      <c r="F254" s="145">
        <v>0</v>
      </c>
      <c r="G254" s="145">
        <v>0</v>
      </c>
      <c r="H254" s="147">
        <v>813.48621090000006</v>
      </c>
      <c r="I254" s="147">
        <v>813.48621090000006</v>
      </c>
      <c r="J254" s="148">
        <v>0</v>
      </c>
      <c r="K254" s="148">
        <v>0.38935999999999998</v>
      </c>
      <c r="L254" s="148">
        <v>0</v>
      </c>
      <c r="M254" s="148">
        <v>1555.5533188000002</v>
      </c>
      <c r="N254" s="148">
        <v>3145.3002617700004</v>
      </c>
      <c r="O254" s="147">
        <v>8406.0571415100021</v>
      </c>
      <c r="P254" s="147">
        <v>7869.0778915089995</v>
      </c>
      <c r="Q254" s="147">
        <v>710.22547443000008</v>
      </c>
      <c r="R254" s="147">
        <v>710.22547443000008</v>
      </c>
      <c r="S254" s="152">
        <v>97</v>
      </c>
      <c r="T254" s="152">
        <v>96</v>
      </c>
      <c r="U254" s="152">
        <v>5</v>
      </c>
      <c r="V254" s="152">
        <v>5</v>
      </c>
      <c r="W254" s="145"/>
      <c r="X254" s="146"/>
      <c r="Y254" s="146"/>
      <c r="Z254" s="145"/>
      <c r="AA254" s="146"/>
      <c r="AB254" s="145"/>
      <c r="AC254" s="145"/>
      <c r="AD254" s="145"/>
      <c r="AE254" s="146"/>
      <c r="AF254" s="145"/>
      <c r="AG254" s="144"/>
    </row>
    <row r="255" spans="1:33" ht="17.25" customHeight="1">
      <c r="A255" s="168"/>
      <c r="B255" s="150"/>
      <c r="C255" s="150" t="s">
        <v>843</v>
      </c>
      <c r="D255" s="149">
        <v>238</v>
      </c>
      <c r="E255" s="147">
        <v>4190.1622408799994</v>
      </c>
      <c r="F255" s="145">
        <v>0</v>
      </c>
      <c r="G255" s="145">
        <v>0</v>
      </c>
      <c r="H255" s="147">
        <v>190.60800054999999</v>
      </c>
      <c r="I255" s="147">
        <v>190.60800054999999</v>
      </c>
      <c r="J255" s="148">
        <v>0</v>
      </c>
      <c r="K255" s="148">
        <v>0</v>
      </c>
      <c r="L255" s="148">
        <v>0</v>
      </c>
      <c r="M255" s="148">
        <v>2827.8872175600004</v>
      </c>
      <c r="N255" s="148">
        <v>708.34938558000044</v>
      </c>
      <c r="O255" s="147">
        <v>6119.0920723100007</v>
      </c>
      <c r="P255" s="147">
        <v>6119.0920723079998</v>
      </c>
      <c r="Q255" s="147">
        <v>0</v>
      </c>
      <c r="R255" s="147">
        <v>0</v>
      </c>
      <c r="S255" s="152">
        <v>81</v>
      </c>
      <c r="T255" s="152">
        <v>81</v>
      </c>
      <c r="U255" s="152">
        <v>0</v>
      </c>
      <c r="V255" s="152">
        <v>0</v>
      </c>
      <c r="W255" s="145"/>
      <c r="X255" s="146"/>
      <c r="Y255" s="146"/>
      <c r="Z255" s="145"/>
      <c r="AA255" s="146"/>
      <c r="AB255" s="145"/>
      <c r="AC255" s="145"/>
      <c r="AD255" s="145"/>
      <c r="AE255" s="146"/>
      <c r="AF255" s="145"/>
      <c r="AG255" s="144"/>
    </row>
    <row r="256" spans="1:33" ht="17.25" customHeight="1">
      <c r="A256" s="168"/>
      <c r="B256" s="150"/>
      <c r="C256" s="150" t="s">
        <v>842</v>
      </c>
      <c r="D256" s="153">
        <v>239</v>
      </c>
      <c r="E256" s="147">
        <v>47179.295340419696</v>
      </c>
      <c r="F256" s="145">
        <v>0</v>
      </c>
      <c r="G256" s="145">
        <v>0</v>
      </c>
      <c r="H256" s="147">
        <v>815.58648532999996</v>
      </c>
      <c r="I256" s="147">
        <v>815.58648532999996</v>
      </c>
      <c r="J256" s="148">
        <v>3.4436934900000002</v>
      </c>
      <c r="K256" s="148">
        <v>9.3951352800000693E-2</v>
      </c>
      <c r="L256" s="148">
        <v>43.900661659999983</v>
      </c>
      <c r="M256" s="148">
        <v>3435.0764318120478</v>
      </c>
      <c r="N256" s="148">
        <v>3253.3845801720472</v>
      </c>
      <c r="O256" s="147">
        <v>46498.150302932496</v>
      </c>
      <c r="P256" s="147">
        <v>42947.281482988998</v>
      </c>
      <c r="Q256" s="147">
        <v>2409.3505980199998</v>
      </c>
      <c r="R256" s="147">
        <v>2409.3505980199998</v>
      </c>
      <c r="S256" s="152">
        <v>326</v>
      </c>
      <c r="T256" s="152">
        <v>324</v>
      </c>
      <c r="U256" s="152">
        <v>13</v>
      </c>
      <c r="V256" s="152">
        <v>13</v>
      </c>
      <c r="W256" s="145"/>
      <c r="X256" s="146"/>
      <c r="Y256" s="146"/>
      <c r="Z256" s="145"/>
      <c r="AA256" s="146"/>
      <c r="AB256" s="145"/>
      <c r="AC256" s="145"/>
      <c r="AD256" s="145"/>
      <c r="AE256" s="146"/>
      <c r="AF256" s="145"/>
      <c r="AG256" s="144"/>
    </row>
    <row r="257" spans="1:33" ht="17.25" customHeight="1">
      <c r="A257" s="167"/>
      <c r="B257" s="150"/>
      <c r="C257" s="150" t="s">
        <v>841</v>
      </c>
      <c r="D257" s="149">
        <v>240</v>
      </c>
      <c r="E257" s="147">
        <v>56525.223196094783</v>
      </c>
      <c r="F257" s="145">
        <v>0</v>
      </c>
      <c r="G257" s="145">
        <v>0</v>
      </c>
      <c r="H257" s="145">
        <v>0</v>
      </c>
      <c r="I257" s="145">
        <v>0</v>
      </c>
      <c r="J257" s="148">
        <v>3.4436934900000002</v>
      </c>
      <c r="K257" s="148">
        <v>0.10181949228945525</v>
      </c>
      <c r="L257" s="148">
        <v>0</v>
      </c>
      <c r="M257" s="148">
        <v>5411.2360585646247</v>
      </c>
      <c r="N257" s="148">
        <v>5937.8664949035992</v>
      </c>
      <c r="O257" s="147">
        <v>55995.250885758105</v>
      </c>
      <c r="P257" s="145"/>
      <c r="Q257" s="145"/>
      <c r="R257" s="145"/>
      <c r="S257" s="162"/>
      <c r="T257" s="162"/>
      <c r="U257" s="162"/>
      <c r="V257" s="162"/>
      <c r="W257" s="145"/>
      <c r="X257" s="146"/>
      <c r="Y257" s="146"/>
      <c r="Z257" s="145"/>
      <c r="AA257" s="146"/>
      <c r="AB257" s="145"/>
      <c r="AC257" s="145"/>
      <c r="AD257" s="145"/>
      <c r="AE257" s="146"/>
      <c r="AF257" s="145"/>
      <c r="AG257" s="144"/>
    </row>
    <row r="258" spans="1:33" ht="51">
      <c r="A258" s="170" t="s">
        <v>19</v>
      </c>
      <c r="B258" s="150"/>
      <c r="C258" s="169" t="s">
        <v>865</v>
      </c>
      <c r="D258" s="153">
        <v>241</v>
      </c>
      <c r="E258" s="226">
        <v>135987.14410831008</v>
      </c>
      <c r="F258" s="147">
        <v>3535.2239999999997</v>
      </c>
      <c r="G258" s="147">
        <v>3535.2239999999997</v>
      </c>
      <c r="H258" s="147">
        <v>11334.822599899999</v>
      </c>
      <c r="I258" s="147">
        <v>11334.822599899999</v>
      </c>
      <c r="J258" s="145">
        <v>0</v>
      </c>
      <c r="K258" s="148">
        <v>0.86800000000016553</v>
      </c>
      <c r="L258" s="148">
        <v>0</v>
      </c>
      <c r="M258" s="148">
        <v>6513.172301059999</v>
      </c>
      <c r="N258" s="148">
        <v>13934.243936030003</v>
      </c>
      <c r="O258" s="147">
        <v>120767.34187344009</v>
      </c>
      <c r="P258" s="147">
        <v>119570.25437343802</v>
      </c>
      <c r="Q258" s="147">
        <v>0</v>
      </c>
      <c r="R258" s="147">
        <v>0</v>
      </c>
      <c r="S258" s="152">
        <v>7890</v>
      </c>
      <c r="T258" s="152">
        <v>7889</v>
      </c>
      <c r="U258" s="152">
        <v>0</v>
      </c>
      <c r="V258" s="152">
        <v>0</v>
      </c>
      <c r="W258" s="157">
        <v>46.994485584040035</v>
      </c>
      <c r="X258" s="157">
        <v>0</v>
      </c>
      <c r="Y258" s="157">
        <v>23.455791728808073</v>
      </c>
      <c r="Z258" s="157">
        <v>0</v>
      </c>
      <c r="AA258" s="157">
        <v>23.454493213607435</v>
      </c>
      <c r="AB258" s="157">
        <v>0</v>
      </c>
      <c r="AC258" s="157">
        <v>32.97726408330491</v>
      </c>
      <c r="AD258" s="157">
        <v>0</v>
      </c>
      <c r="AE258" s="157">
        <v>22.018598707962848</v>
      </c>
      <c r="AF258" s="157">
        <v>0</v>
      </c>
      <c r="AG258" s="144"/>
    </row>
    <row r="259" spans="1:33" ht="17.25" customHeight="1">
      <c r="A259" s="168"/>
      <c r="B259" s="150"/>
      <c r="C259" s="150" t="s">
        <v>852</v>
      </c>
      <c r="D259" s="149">
        <v>242</v>
      </c>
      <c r="E259" s="147">
        <v>130830.13938025008</v>
      </c>
      <c r="F259" s="147">
        <v>3535.2239999999997</v>
      </c>
      <c r="G259" s="147">
        <v>3535.2239999999997</v>
      </c>
      <c r="H259" s="147">
        <v>11204.633610319999</v>
      </c>
      <c r="I259" s="147">
        <v>11204.633610319999</v>
      </c>
      <c r="J259" s="145">
        <v>0</v>
      </c>
      <c r="K259" s="148">
        <v>0</v>
      </c>
      <c r="L259" s="148">
        <v>0</v>
      </c>
      <c r="M259" s="148">
        <v>5621.8402152899989</v>
      </c>
      <c r="N259" s="148">
        <v>13392.799600540004</v>
      </c>
      <c r="O259" s="147">
        <v>115389.77038468009</v>
      </c>
      <c r="P259" s="147">
        <v>115389.77038467801</v>
      </c>
      <c r="Q259" s="147">
        <v>0</v>
      </c>
      <c r="R259" s="147">
        <v>0</v>
      </c>
      <c r="S259" s="152">
        <v>7728</v>
      </c>
      <c r="T259" s="152">
        <v>7728</v>
      </c>
      <c r="U259" s="152">
        <v>0</v>
      </c>
      <c r="V259" s="152">
        <v>0</v>
      </c>
      <c r="W259" s="145"/>
      <c r="X259" s="146"/>
      <c r="Y259" s="146"/>
      <c r="Z259" s="145"/>
      <c r="AA259" s="146"/>
      <c r="AB259" s="145"/>
      <c r="AC259" s="145"/>
      <c r="AD259" s="145"/>
      <c r="AE259" s="146"/>
      <c r="AF259" s="145"/>
      <c r="AG259" s="144"/>
    </row>
    <row r="260" spans="1:33" ht="17.25" customHeight="1">
      <c r="A260" s="168"/>
      <c r="B260" s="150"/>
      <c r="C260" s="156" t="s">
        <v>850</v>
      </c>
      <c r="D260" s="153">
        <v>243</v>
      </c>
      <c r="E260" s="147">
        <v>22179.759550500024</v>
      </c>
      <c r="F260" s="147">
        <v>50.109000000000002</v>
      </c>
      <c r="G260" s="147">
        <v>50.109000000000002</v>
      </c>
      <c r="H260" s="147">
        <v>4729.8751385499982</v>
      </c>
      <c r="I260" s="147">
        <v>4729.8751385499982</v>
      </c>
      <c r="J260" s="145">
        <v>0</v>
      </c>
      <c r="K260" s="148">
        <v>0</v>
      </c>
      <c r="L260" s="148">
        <v>0</v>
      </c>
      <c r="M260" s="148">
        <v>2478.995410699999</v>
      </c>
      <c r="N260" s="148">
        <v>4203.7842243200012</v>
      </c>
      <c r="O260" s="147">
        <v>15775.204598330021</v>
      </c>
      <c r="P260" s="147">
        <v>15775.204598328999</v>
      </c>
      <c r="Q260" s="147">
        <v>0</v>
      </c>
      <c r="R260" s="147">
        <v>0</v>
      </c>
      <c r="S260" s="152">
        <v>2987</v>
      </c>
      <c r="T260" s="152">
        <v>2987</v>
      </c>
      <c r="U260" s="152">
        <v>0</v>
      </c>
      <c r="V260" s="152">
        <v>0</v>
      </c>
      <c r="W260" s="145"/>
      <c r="X260" s="146"/>
      <c r="Y260" s="146"/>
      <c r="Z260" s="145"/>
      <c r="AA260" s="146"/>
      <c r="AB260" s="145"/>
      <c r="AC260" s="145"/>
      <c r="AD260" s="145"/>
      <c r="AE260" s="146"/>
      <c r="AF260" s="145"/>
      <c r="AG260" s="144"/>
    </row>
    <row r="261" spans="1:33" ht="17.25" customHeight="1">
      <c r="A261" s="168"/>
      <c r="B261" s="150"/>
      <c r="C261" s="156" t="s">
        <v>848</v>
      </c>
      <c r="D261" s="149">
        <v>244</v>
      </c>
      <c r="E261" s="147">
        <v>107378.94621039006</v>
      </c>
      <c r="F261" s="147">
        <v>3485.1149999999998</v>
      </c>
      <c r="G261" s="147">
        <v>3485.1149999999998</v>
      </c>
      <c r="H261" s="147">
        <v>6463.5895053500008</v>
      </c>
      <c r="I261" s="147">
        <v>6463.5895053500008</v>
      </c>
      <c r="J261" s="145">
        <v>0</v>
      </c>
      <c r="K261" s="148">
        <v>0</v>
      </c>
      <c r="L261" s="148">
        <v>0</v>
      </c>
      <c r="M261" s="148">
        <v>3126.8592707099997</v>
      </c>
      <c r="N261" s="148">
        <v>8995.6952838700017</v>
      </c>
      <c r="O261" s="147">
        <v>98531.635691880074</v>
      </c>
      <c r="P261" s="147">
        <v>98531.635691880001</v>
      </c>
      <c r="Q261" s="147">
        <v>0</v>
      </c>
      <c r="R261" s="147">
        <v>0</v>
      </c>
      <c r="S261" s="152">
        <v>4734</v>
      </c>
      <c r="T261" s="152">
        <v>4734</v>
      </c>
      <c r="U261" s="152">
        <v>0</v>
      </c>
      <c r="V261" s="152">
        <v>0</v>
      </c>
      <c r="W261" s="145"/>
      <c r="X261" s="146"/>
      <c r="Y261" s="146"/>
      <c r="Z261" s="145"/>
      <c r="AA261" s="146"/>
      <c r="AB261" s="145"/>
      <c r="AC261" s="145"/>
      <c r="AD261" s="145"/>
      <c r="AE261" s="146"/>
      <c r="AF261" s="145"/>
      <c r="AG261" s="144"/>
    </row>
    <row r="262" spans="1:33" ht="17.25" customHeight="1">
      <c r="A262" s="168"/>
      <c r="B262" s="150"/>
      <c r="C262" s="156" t="s">
        <v>846</v>
      </c>
      <c r="D262" s="153">
        <v>245</v>
      </c>
      <c r="E262" s="147">
        <v>1271.4336193599997</v>
      </c>
      <c r="F262" s="147">
        <v>0</v>
      </c>
      <c r="G262" s="147">
        <v>0</v>
      </c>
      <c r="H262" s="147">
        <v>11.168966419999999</v>
      </c>
      <c r="I262" s="147">
        <v>11.168966419999999</v>
      </c>
      <c r="J262" s="145">
        <v>0</v>
      </c>
      <c r="K262" s="148">
        <v>0</v>
      </c>
      <c r="L262" s="148">
        <v>0</v>
      </c>
      <c r="M262" s="148">
        <v>15.98553388</v>
      </c>
      <c r="N262" s="148">
        <v>193.32009234999998</v>
      </c>
      <c r="O262" s="147">
        <v>1082.9300944699999</v>
      </c>
      <c r="P262" s="147">
        <v>1082.9300944690001</v>
      </c>
      <c r="Q262" s="147">
        <v>0</v>
      </c>
      <c r="R262" s="147">
        <v>0</v>
      </c>
      <c r="S262" s="152">
        <v>7</v>
      </c>
      <c r="T262" s="152">
        <v>7</v>
      </c>
      <c r="U262" s="152">
        <v>0</v>
      </c>
      <c r="V262" s="152">
        <v>0</v>
      </c>
      <c r="W262" s="145"/>
      <c r="X262" s="146"/>
      <c r="Y262" s="146"/>
      <c r="Z262" s="145"/>
      <c r="AA262" s="146"/>
      <c r="AB262" s="145"/>
      <c r="AC262" s="145"/>
      <c r="AD262" s="145"/>
      <c r="AE262" s="146"/>
      <c r="AF262" s="145"/>
      <c r="AG262" s="144"/>
    </row>
    <row r="263" spans="1:33" ht="17.25" customHeight="1">
      <c r="A263" s="168"/>
      <c r="B263" s="150"/>
      <c r="C263" s="150" t="s">
        <v>845</v>
      </c>
      <c r="D263" s="149">
        <v>246</v>
      </c>
      <c r="E263" s="147">
        <v>2325.3860793100007</v>
      </c>
      <c r="F263" s="145">
        <v>0</v>
      </c>
      <c r="G263" s="145">
        <v>0</v>
      </c>
      <c r="H263" s="147">
        <v>102.84487568999999</v>
      </c>
      <c r="I263" s="147">
        <v>102.84487568999999</v>
      </c>
      <c r="J263" s="148">
        <v>0</v>
      </c>
      <c r="K263" s="148">
        <v>0</v>
      </c>
      <c r="L263" s="148">
        <v>0</v>
      </c>
      <c r="M263" s="148">
        <v>421.89639273999995</v>
      </c>
      <c r="N263" s="148">
        <v>400.59541347999999</v>
      </c>
      <c r="O263" s="147">
        <v>2243.8421828800006</v>
      </c>
      <c r="P263" s="147">
        <v>2243.8421828799997</v>
      </c>
      <c r="Q263" s="147">
        <v>0</v>
      </c>
      <c r="R263" s="147">
        <v>0</v>
      </c>
      <c r="S263" s="152">
        <v>103</v>
      </c>
      <c r="T263" s="152">
        <v>103</v>
      </c>
      <c r="U263" s="152">
        <v>0</v>
      </c>
      <c r="V263" s="152">
        <v>0</v>
      </c>
      <c r="W263" s="145"/>
      <c r="X263" s="146"/>
      <c r="Y263" s="146"/>
      <c r="Z263" s="145"/>
      <c r="AA263" s="146"/>
      <c r="AB263" s="145"/>
      <c r="AC263" s="145"/>
      <c r="AD263" s="145"/>
      <c r="AE263" s="146"/>
      <c r="AF263" s="145"/>
      <c r="AG263" s="144"/>
    </row>
    <row r="264" spans="1:33" ht="17.25" customHeight="1">
      <c r="A264" s="168"/>
      <c r="B264" s="150"/>
      <c r="C264" s="150" t="s">
        <v>844</v>
      </c>
      <c r="D264" s="153">
        <v>247</v>
      </c>
      <c r="E264" s="147">
        <v>402.04599635</v>
      </c>
      <c r="F264" s="145">
        <v>0</v>
      </c>
      <c r="G264" s="145">
        <v>0</v>
      </c>
      <c r="H264" s="147">
        <v>6.27980012</v>
      </c>
      <c r="I264" s="147">
        <v>6.27980012</v>
      </c>
      <c r="J264" s="148">
        <v>0</v>
      </c>
      <c r="K264" s="148">
        <v>0</v>
      </c>
      <c r="L264" s="148">
        <v>0</v>
      </c>
      <c r="M264" s="148">
        <v>323.46845668999998</v>
      </c>
      <c r="N264" s="148">
        <v>59.607979539999995</v>
      </c>
      <c r="O264" s="147">
        <v>659.62667338000006</v>
      </c>
      <c r="P264" s="147">
        <v>659.62667338000006</v>
      </c>
      <c r="Q264" s="147">
        <v>0</v>
      </c>
      <c r="R264" s="147">
        <v>0</v>
      </c>
      <c r="S264" s="152">
        <v>25</v>
      </c>
      <c r="T264" s="152">
        <v>25</v>
      </c>
      <c r="U264" s="152">
        <v>0</v>
      </c>
      <c r="V264" s="152">
        <v>0</v>
      </c>
      <c r="W264" s="145"/>
      <c r="X264" s="146"/>
      <c r="Y264" s="146"/>
      <c r="Z264" s="145"/>
      <c r="AA264" s="146"/>
      <c r="AB264" s="145"/>
      <c r="AC264" s="145"/>
      <c r="AD264" s="145"/>
      <c r="AE264" s="146"/>
      <c r="AF264" s="145"/>
      <c r="AG264" s="144"/>
    </row>
    <row r="265" spans="1:33" ht="17.25" customHeight="1">
      <c r="A265" s="168"/>
      <c r="B265" s="150"/>
      <c r="C265" s="150" t="s">
        <v>843</v>
      </c>
      <c r="D265" s="149">
        <v>248</v>
      </c>
      <c r="E265" s="147">
        <v>149.92477381999998</v>
      </c>
      <c r="F265" s="145">
        <v>0</v>
      </c>
      <c r="G265" s="145">
        <v>0</v>
      </c>
      <c r="H265" s="147">
        <v>10.050603769999999</v>
      </c>
      <c r="I265" s="147">
        <v>10.050603769999999</v>
      </c>
      <c r="J265" s="148">
        <v>0</v>
      </c>
      <c r="K265" s="148">
        <v>0</v>
      </c>
      <c r="L265" s="148">
        <v>0</v>
      </c>
      <c r="M265" s="148">
        <v>117.99696001999999</v>
      </c>
      <c r="N265" s="148">
        <v>35.693219219999996</v>
      </c>
      <c r="O265" s="147">
        <v>222.17791084999993</v>
      </c>
      <c r="P265" s="147">
        <v>222.17791084999999</v>
      </c>
      <c r="Q265" s="147">
        <v>0</v>
      </c>
      <c r="R265" s="147">
        <v>0</v>
      </c>
      <c r="S265" s="152">
        <v>14</v>
      </c>
      <c r="T265" s="152">
        <v>14</v>
      </c>
      <c r="U265" s="152">
        <v>0</v>
      </c>
      <c r="V265" s="152">
        <v>0</v>
      </c>
      <c r="W265" s="145"/>
      <c r="X265" s="146"/>
      <c r="Y265" s="146"/>
      <c r="Z265" s="145"/>
      <c r="AA265" s="146"/>
      <c r="AB265" s="145"/>
      <c r="AC265" s="145"/>
      <c r="AD265" s="145"/>
      <c r="AE265" s="146"/>
      <c r="AF265" s="145"/>
      <c r="AG265" s="144"/>
    </row>
    <row r="266" spans="1:33" ht="17.25" customHeight="1">
      <c r="A266" s="168"/>
      <c r="B266" s="150"/>
      <c r="C266" s="150" t="s">
        <v>842</v>
      </c>
      <c r="D266" s="153">
        <v>249</v>
      </c>
      <c r="E266" s="147">
        <v>2279.64787858</v>
      </c>
      <c r="F266" s="145">
        <v>0</v>
      </c>
      <c r="G266" s="145">
        <v>0</v>
      </c>
      <c r="H266" s="147">
        <v>11.01371</v>
      </c>
      <c r="I266" s="147">
        <v>11.01371</v>
      </c>
      <c r="J266" s="148">
        <v>0</v>
      </c>
      <c r="K266" s="148">
        <v>0.86800000000016553</v>
      </c>
      <c r="L266" s="148">
        <v>0</v>
      </c>
      <c r="M266" s="148">
        <v>27.97027632</v>
      </c>
      <c r="N266" s="148">
        <v>45.547723249999997</v>
      </c>
      <c r="O266" s="147">
        <v>2251.9247216500003</v>
      </c>
      <c r="P266" s="147">
        <v>1054.8372216500002</v>
      </c>
      <c r="Q266" s="147">
        <v>0</v>
      </c>
      <c r="R266" s="147">
        <v>0</v>
      </c>
      <c r="S266" s="152">
        <v>20</v>
      </c>
      <c r="T266" s="152">
        <v>19</v>
      </c>
      <c r="U266" s="152">
        <v>0</v>
      </c>
      <c r="V266" s="152">
        <v>0</v>
      </c>
      <c r="W266" s="145"/>
      <c r="X266" s="146"/>
      <c r="Y266" s="146"/>
      <c r="Z266" s="145"/>
      <c r="AA266" s="146"/>
      <c r="AB266" s="145"/>
      <c r="AC266" s="145"/>
      <c r="AD266" s="145"/>
      <c r="AE266" s="146"/>
      <c r="AF266" s="145"/>
      <c r="AG266" s="144"/>
    </row>
    <row r="267" spans="1:33" ht="17.25" customHeight="1">
      <c r="A267" s="167"/>
      <c r="B267" s="150"/>
      <c r="C267" s="150" t="s">
        <v>841</v>
      </c>
      <c r="D267" s="149">
        <v>250</v>
      </c>
      <c r="E267" s="147">
        <v>3115.8667682778569</v>
      </c>
      <c r="F267" s="145">
        <v>0</v>
      </c>
      <c r="G267" s="145">
        <v>0</v>
      </c>
      <c r="H267" s="145">
        <v>0</v>
      </c>
      <c r="I267" s="145">
        <v>0</v>
      </c>
      <c r="J267" s="148">
        <v>0</v>
      </c>
      <c r="K267" s="148">
        <v>0.86800000000016553</v>
      </c>
      <c r="L267" s="148">
        <v>0</v>
      </c>
      <c r="M267" s="148">
        <v>190.41456686359939</v>
      </c>
      <c r="N267" s="148">
        <v>220.86528381660278</v>
      </c>
      <c r="O267" s="147">
        <v>3086.284051324853</v>
      </c>
      <c r="P267" s="145"/>
      <c r="Q267" s="145"/>
      <c r="R267" s="145"/>
      <c r="S267" s="162"/>
      <c r="T267" s="162"/>
      <c r="U267" s="162"/>
      <c r="V267" s="162"/>
      <c r="W267" s="145"/>
      <c r="X267" s="146"/>
      <c r="Y267" s="146"/>
      <c r="Z267" s="145"/>
      <c r="AA267" s="146"/>
      <c r="AB267" s="145"/>
      <c r="AC267" s="145"/>
      <c r="AD267" s="145"/>
      <c r="AE267" s="146"/>
      <c r="AF267" s="145"/>
      <c r="AG267" s="144"/>
    </row>
    <row r="268" spans="1:33" ht="25.5">
      <c r="A268" s="170" t="s">
        <v>50</v>
      </c>
      <c r="B268" s="150"/>
      <c r="C268" s="169" t="s">
        <v>864</v>
      </c>
      <c r="D268" s="153">
        <v>251</v>
      </c>
      <c r="E268" s="226">
        <v>64881.723186280033</v>
      </c>
      <c r="F268" s="147">
        <v>896.78300000000002</v>
      </c>
      <c r="G268" s="147">
        <v>896.78300000000002</v>
      </c>
      <c r="H268" s="147">
        <v>2470.6171926400002</v>
      </c>
      <c r="I268" s="147">
        <v>2470.6171926400002</v>
      </c>
      <c r="J268" s="145">
        <v>0</v>
      </c>
      <c r="K268" s="148">
        <v>0</v>
      </c>
      <c r="L268" s="148">
        <v>0</v>
      </c>
      <c r="M268" s="148">
        <v>2730.49968154</v>
      </c>
      <c r="N268" s="148">
        <v>2730.4996815400232</v>
      </c>
      <c r="O268" s="147">
        <v>63307.888993640016</v>
      </c>
      <c r="P268" s="147">
        <v>63307.888993639011</v>
      </c>
      <c r="Q268" s="147">
        <v>10400.275665720001</v>
      </c>
      <c r="R268" s="147">
        <v>10400.275665720001</v>
      </c>
      <c r="S268" s="152">
        <v>102</v>
      </c>
      <c r="T268" s="152">
        <v>102</v>
      </c>
      <c r="U268" s="152">
        <v>8</v>
      </c>
      <c r="V268" s="152">
        <v>8</v>
      </c>
      <c r="W268" s="157">
        <v>25.2</v>
      </c>
      <c r="X268" s="157">
        <v>0</v>
      </c>
      <c r="Y268" s="157">
        <v>18</v>
      </c>
      <c r="Z268" s="157">
        <v>0</v>
      </c>
      <c r="AA268" s="157">
        <v>17.843781606029552</v>
      </c>
      <c r="AB268" s="157">
        <v>0</v>
      </c>
      <c r="AC268" s="157">
        <v>42.132037800950968</v>
      </c>
      <c r="AD268" s="157">
        <v>0</v>
      </c>
      <c r="AE268" s="157">
        <v>17.243931199178338</v>
      </c>
      <c r="AF268" s="157">
        <v>0</v>
      </c>
      <c r="AG268" s="144"/>
    </row>
    <row r="269" spans="1:33" ht="17.25" customHeight="1">
      <c r="A269" s="168"/>
      <c r="B269" s="150"/>
      <c r="C269" s="150" t="s">
        <v>852</v>
      </c>
      <c r="D269" s="149">
        <v>252</v>
      </c>
      <c r="E269" s="147">
        <v>63140.557141750032</v>
      </c>
      <c r="F269" s="147">
        <v>896.78300000000002</v>
      </c>
      <c r="G269" s="147">
        <v>896.78300000000002</v>
      </c>
      <c r="H269" s="147">
        <v>2320.0510733900001</v>
      </c>
      <c r="I269" s="147">
        <v>2320.0510733900001</v>
      </c>
      <c r="J269" s="145">
        <v>0</v>
      </c>
      <c r="K269" s="148">
        <v>0</v>
      </c>
      <c r="L269" s="148">
        <v>0</v>
      </c>
      <c r="M269" s="148">
        <v>2730.49968154</v>
      </c>
      <c r="N269" s="148">
        <v>2730.4996815400232</v>
      </c>
      <c r="O269" s="147">
        <v>61717.289068360013</v>
      </c>
      <c r="P269" s="147">
        <v>61717.289068359009</v>
      </c>
      <c r="Q269" s="147">
        <v>10400.275665720001</v>
      </c>
      <c r="R269" s="147">
        <v>10400.275665720001</v>
      </c>
      <c r="S269" s="152">
        <v>99</v>
      </c>
      <c r="T269" s="152">
        <v>99</v>
      </c>
      <c r="U269" s="152">
        <v>8</v>
      </c>
      <c r="V269" s="152">
        <v>8</v>
      </c>
      <c r="W269" s="145"/>
      <c r="X269" s="146"/>
      <c r="Y269" s="146"/>
      <c r="Z269" s="145"/>
      <c r="AA269" s="146"/>
      <c r="AB269" s="145"/>
      <c r="AC269" s="145"/>
      <c r="AD269" s="145"/>
      <c r="AE269" s="146"/>
      <c r="AF269" s="145"/>
      <c r="AG269" s="144"/>
    </row>
    <row r="270" spans="1:33" ht="17.25" customHeight="1">
      <c r="A270" s="168"/>
      <c r="B270" s="150"/>
      <c r="C270" s="156" t="s">
        <v>850</v>
      </c>
      <c r="D270" s="153">
        <v>253</v>
      </c>
      <c r="E270" s="147">
        <v>2262.5711525000002</v>
      </c>
      <c r="F270" s="147">
        <v>0</v>
      </c>
      <c r="G270" s="147">
        <v>0</v>
      </c>
      <c r="H270" s="147">
        <v>1299.2921608299998</v>
      </c>
      <c r="I270" s="147">
        <v>1299.2921608299998</v>
      </c>
      <c r="J270" s="145">
        <v>0</v>
      </c>
      <c r="K270" s="148">
        <v>0</v>
      </c>
      <c r="L270" s="148">
        <v>0</v>
      </c>
      <c r="M270" s="148">
        <v>2699.3665346900002</v>
      </c>
      <c r="N270" s="148">
        <v>0</v>
      </c>
      <c r="O270" s="147">
        <v>3662.6455263600005</v>
      </c>
      <c r="P270" s="147">
        <v>3662.6455263600001</v>
      </c>
      <c r="Q270" s="147">
        <v>217.26190489999999</v>
      </c>
      <c r="R270" s="147">
        <v>217.26190489999999</v>
      </c>
      <c r="S270" s="152">
        <v>13</v>
      </c>
      <c r="T270" s="152">
        <v>13</v>
      </c>
      <c r="U270" s="152">
        <v>2</v>
      </c>
      <c r="V270" s="152">
        <v>2</v>
      </c>
      <c r="W270" s="145"/>
      <c r="X270" s="146"/>
      <c r="Y270" s="146"/>
      <c r="Z270" s="145"/>
      <c r="AA270" s="146"/>
      <c r="AB270" s="145"/>
      <c r="AC270" s="145"/>
      <c r="AD270" s="145"/>
      <c r="AE270" s="146"/>
      <c r="AF270" s="145"/>
      <c r="AG270" s="144"/>
    </row>
    <row r="271" spans="1:33" ht="17.25" customHeight="1">
      <c r="A271" s="168"/>
      <c r="B271" s="150"/>
      <c r="C271" s="156" t="s">
        <v>848</v>
      </c>
      <c r="D271" s="149">
        <v>254</v>
      </c>
      <c r="E271" s="147">
        <v>53898.328902810033</v>
      </c>
      <c r="F271" s="147">
        <v>889</v>
      </c>
      <c r="G271" s="147">
        <v>889</v>
      </c>
      <c r="H271" s="147">
        <v>880.65569438000011</v>
      </c>
      <c r="I271" s="147">
        <v>880.65569438000011</v>
      </c>
      <c r="J271" s="145">
        <v>0</v>
      </c>
      <c r="K271" s="148">
        <v>0</v>
      </c>
      <c r="L271" s="148">
        <v>0</v>
      </c>
      <c r="M271" s="148">
        <v>31.133146849999999</v>
      </c>
      <c r="N271" s="148">
        <v>2730.4996815400232</v>
      </c>
      <c r="O271" s="147">
        <v>51207.306673740015</v>
      </c>
      <c r="P271" s="147">
        <v>51207.306673739004</v>
      </c>
      <c r="Q271" s="147">
        <v>8311.2188890199996</v>
      </c>
      <c r="R271" s="147">
        <v>8311.2188890199996</v>
      </c>
      <c r="S271" s="152">
        <v>63</v>
      </c>
      <c r="T271" s="152">
        <v>63</v>
      </c>
      <c r="U271" s="152">
        <v>5</v>
      </c>
      <c r="V271" s="152">
        <v>5</v>
      </c>
      <c r="W271" s="145"/>
      <c r="X271" s="146"/>
      <c r="Y271" s="146"/>
      <c r="Z271" s="145"/>
      <c r="AA271" s="146"/>
      <c r="AB271" s="145"/>
      <c r="AC271" s="145"/>
      <c r="AD271" s="145"/>
      <c r="AE271" s="146"/>
      <c r="AF271" s="145"/>
      <c r="AG271" s="144"/>
    </row>
    <row r="272" spans="1:33" ht="17.25" customHeight="1">
      <c r="A272" s="168"/>
      <c r="B272" s="150"/>
      <c r="C272" s="156" t="s">
        <v>846</v>
      </c>
      <c r="D272" s="153">
        <v>255</v>
      </c>
      <c r="E272" s="147">
        <v>6979.6570864399991</v>
      </c>
      <c r="F272" s="147">
        <v>7.7830000000000004</v>
      </c>
      <c r="G272" s="147">
        <v>7.7830000000000004</v>
      </c>
      <c r="H272" s="147">
        <v>140.10321818</v>
      </c>
      <c r="I272" s="147">
        <v>140.10321818</v>
      </c>
      <c r="J272" s="145">
        <v>0</v>
      </c>
      <c r="K272" s="148">
        <v>0</v>
      </c>
      <c r="L272" s="148">
        <v>0</v>
      </c>
      <c r="M272" s="148">
        <v>0</v>
      </c>
      <c r="N272" s="148">
        <v>0</v>
      </c>
      <c r="O272" s="147">
        <v>6847.3368682599994</v>
      </c>
      <c r="P272" s="147">
        <v>6847.3368682600012</v>
      </c>
      <c r="Q272" s="147">
        <v>1871.7948718</v>
      </c>
      <c r="R272" s="147">
        <v>1871.7948718</v>
      </c>
      <c r="S272" s="152">
        <v>23</v>
      </c>
      <c r="T272" s="152">
        <v>23</v>
      </c>
      <c r="U272" s="152">
        <v>1</v>
      </c>
      <c r="V272" s="152">
        <v>1</v>
      </c>
      <c r="W272" s="145"/>
      <c r="X272" s="146"/>
      <c r="Y272" s="146"/>
      <c r="Z272" s="145"/>
      <c r="AA272" s="146"/>
      <c r="AB272" s="145"/>
      <c r="AC272" s="145"/>
      <c r="AD272" s="145"/>
      <c r="AE272" s="146"/>
      <c r="AF272" s="145"/>
      <c r="AG272" s="144"/>
    </row>
    <row r="273" spans="1:33" ht="17.25" customHeight="1">
      <c r="A273" s="168"/>
      <c r="B273" s="150"/>
      <c r="C273" s="150" t="s">
        <v>845</v>
      </c>
      <c r="D273" s="149">
        <v>256</v>
      </c>
      <c r="E273" s="147">
        <v>1741.1660445300001</v>
      </c>
      <c r="F273" s="145">
        <v>0</v>
      </c>
      <c r="G273" s="145">
        <v>0</v>
      </c>
      <c r="H273" s="147">
        <v>150.56611925000001</v>
      </c>
      <c r="I273" s="147">
        <v>150.56611925000001</v>
      </c>
      <c r="J273" s="148">
        <v>0</v>
      </c>
      <c r="K273" s="148">
        <v>0</v>
      </c>
      <c r="L273" s="148">
        <v>0</v>
      </c>
      <c r="M273" s="148">
        <v>0</v>
      </c>
      <c r="N273" s="148">
        <v>0</v>
      </c>
      <c r="O273" s="147">
        <v>1590.5999252800002</v>
      </c>
      <c r="P273" s="147">
        <v>1590.59992528</v>
      </c>
      <c r="Q273" s="147">
        <v>0</v>
      </c>
      <c r="R273" s="147">
        <v>0</v>
      </c>
      <c r="S273" s="152">
        <v>3</v>
      </c>
      <c r="T273" s="152">
        <v>3</v>
      </c>
      <c r="U273" s="152">
        <v>0</v>
      </c>
      <c r="V273" s="152">
        <v>0</v>
      </c>
      <c r="W273" s="145"/>
      <c r="X273" s="146"/>
      <c r="Y273" s="146"/>
      <c r="Z273" s="145"/>
      <c r="AA273" s="146"/>
      <c r="AB273" s="145"/>
      <c r="AC273" s="145"/>
      <c r="AD273" s="145"/>
      <c r="AE273" s="146"/>
      <c r="AF273" s="145"/>
      <c r="AG273" s="144"/>
    </row>
    <row r="274" spans="1:33" ht="17.25" customHeight="1">
      <c r="A274" s="168"/>
      <c r="B274" s="150"/>
      <c r="C274" s="150" t="s">
        <v>844</v>
      </c>
      <c r="D274" s="153">
        <v>257</v>
      </c>
      <c r="E274" s="147">
        <v>7.9936057773011271E-15</v>
      </c>
      <c r="F274" s="145">
        <v>0</v>
      </c>
      <c r="G274" s="145">
        <v>0</v>
      </c>
      <c r="H274" s="147">
        <v>0</v>
      </c>
      <c r="I274" s="147">
        <v>0</v>
      </c>
      <c r="J274" s="148">
        <v>0</v>
      </c>
      <c r="K274" s="148">
        <v>0</v>
      </c>
      <c r="L274" s="148">
        <v>0</v>
      </c>
      <c r="M274" s="148">
        <v>0</v>
      </c>
      <c r="N274" s="148">
        <v>0</v>
      </c>
      <c r="O274" s="147">
        <v>7.9936057773011271E-15</v>
      </c>
      <c r="P274" s="147">
        <v>7.9936057773011271E-15</v>
      </c>
      <c r="Q274" s="147">
        <v>0</v>
      </c>
      <c r="R274" s="147">
        <v>0</v>
      </c>
      <c r="S274" s="152">
        <v>0</v>
      </c>
      <c r="T274" s="152">
        <v>0</v>
      </c>
      <c r="U274" s="152">
        <v>0</v>
      </c>
      <c r="V274" s="152">
        <v>0</v>
      </c>
      <c r="W274" s="145"/>
      <c r="X274" s="146"/>
      <c r="Y274" s="146"/>
      <c r="Z274" s="145"/>
      <c r="AA274" s="146"/>
      <c r="AB274" s="145"/>
      <c r="AC274" s="145"/>
      <c r="AD274" s="145"/>
      <c r="AE274" s="146"/>
      <c r="AF274" s="145"/>
      <c r="AG274" s="144"/>
    </row>
    <row r="275" spans="1:33" ht="17.25" customHeight="1">
      <c r="A275" s="168"/>
      <c r="B275" s="150"/>
      <c r="C275" s="150" t="s">
        <v>843</v>
      </c>
      <c r="D275" s="149">
        <v>258</v>
      </c>
      <c r="E275" s="147">
        <v>0</v>
      </c>
      <c r="F275" s="145">
        <v>0</v>
      </c>
      <c r="G275" s="145">
        <v>0</v>
      </c>
      <c r="H275" s="147">
        <v>0</v>
      </c>
      <c r="I275" s="147">
        <v>0</v>
      </c>
      <c r="J275" s="148">
        <v>0</v>
      </c>
      <c r="K275" s="148">
        <v>0</v>
      </c>
      <c r="L275" s="148">
        <v>0</v>
      </c>
      <c r="M275" s="148">
        <v>0</v>
      </c>
      <c r="N275" s="148">
        <v>0</v>
      </c>
      <c r="O275" s="147">
        <v>0</v>
      </c>
      <c r="P275" s="147">
        <v>0</v>
      </c>
      <c r="Q275" s="147">
        <v>0</v>
      </c>
      <c r="R275" s="147">
        <v>0</v>
      </c>
      <c r="S275" s="152">
        <v>0</v>
      </c>
      <c r="T275" s="152">
        <v>0</v>
      </c>
      <c r="U275" s="152">
        <v>0</v>
      </c>
      <c r="V275" s="152">
        <v>0</v>
      </c>
      <c r="W275" s="145"/>
      <c r="X275" s="146"/>
      <c r="Y275" s="146"/>
      <c r="Z275" s="145"/>
      <c r="AA275" s="146"/>
      <c r="AB275" s="145"/>
      <c r="AC275" s="145"/>
      <c r="AD275" s="145"/>
      <c r="AE275" s="146"/>
      <c r="AF275" s="145"/>
      <c r="AG275" s="144"/>
    </row>
    <row r="276" spans="1:33" ht="17.25" customHeight="1">
      <c r="A276" s="168"/>
      <c r="B276" s="150"/>
      <c r="C276" s="150" t="s">
        <v>842</v>
      </c>
      <c r="D276" s="153">
        <v>259</v>
      </c>
      <c r="E276" s="147">
        <v>0</v>
      </c>
      <c r="F276" s="145">
        <v>0</v>
      </c>
      <c r="G276" s="145">
        <v>0</v>
      </c>
      <c r="H276" s="147">
        <v>0</v>
      </c>
      <c r="I276" s="147">
        <v>0</v>
      </c>
      <c r="J276" s="148">
        <v>0</v>
      </c>
      <c r="K276" s="148">
        <v>0</v>
      </c>
      <c r="L276" s="148">
        <v>0</v>
      </c>
      <c r="M276" s="148">
        <v>0</v>
      </c>
      <c r="N276" s="148">
        <v>0</v>
      </c>
      <c r="O276" s="147">
        <v>0</v>
      </c>
      <c r="P276" s="147">
        <v>0</v>
      </c>
      <c r="Q276" s="147">
        <v>0</v>
      </c>
      <c r="R276" s="147">
        <v>0</v>
      </c>
      <c r="S276" s="152">
        <v>0</v>
      </c>
      <c r="T276" s="152">
        <v>0</v>
      </c>
      <c r="U276" s="152">
        <v>0</v>
      </c>
      <c r="V276" s="152">
        <v>0</v>
      </c>
      <c r="W276" s="145"/>
      <c r="X276" s="146"/>
      <c r="Y276" s="146"/>
      <c r="Z276" s="145"/>
      <c r="AA276" s="146"/>
      <c r="AB276" s="145"/>
      <c r="AC276" s="145"/>
      <c r="AD276" s="145"/>
      <c r="AE276" s="146"/>
      <c r="AF276" s="145"/>
      <c r="AG276" s="144"/>
    </row>
    <row r="277" spans="1:33" ht="17.25" customHeight="1">
      <c r="A277" s="167"/>
      <c r="B277" s="150"/>
      <c r="C277" s="150" t="s">
        <v>841</v>
      </c>
      <c r="D277" s="149">
        <v>260</v>
      </c>
      <c r="E277" s="147">
        <v>342.76108972564981</v>
      </c>
      <c r="F277" s="145">
        <v>0</v>
      </c>
      <c r="G277" s="145">
        <v>0</v>
      </c>
      <c r="H277" s="145">
        <v>0</v>
      </c>
      <c r="I277" s="145">
        <v>0</v>
      </c>
      <c r="J277" s="148">
        <v>0</v>
      </c>
      <c r="K277" s="148">
        <v>0</v>
      </c>
      <c r="L277" s="148">
        <v>0</v>
      </c>
      <c r="M277" s="148">
        <v>0.15566573424999491</v>
      </c>
      <c r="N277" s="148">
        <v>14.800315423699857</v>
      </c>
      <c r="O277" s="147">
        <v>328.11644003619995</v>
      </c>
      <c r="P277" s="145"/>
      <c r="Q277" s="145"/>
      <c r="R277" s="145"/>
      <c r="S277" s="162"/>
      <c r="T277" s="162"/>
      <c r="U277" s="162"/>
      <c r="V277" s="162"/>
      <c r="W277" s="145"/>
      <c r="X277" s="146"/>
      <c r="Y277" s="146"/>
      <c r="Z277" s="145"/>
      <c r="AA277" s="146"/>
      <c r="AB277" s="145"/>
      <c r="AC277" s="145"/>
      <c r="AD277" s="145"/>
      <c r="AE277" s="146"/>
      <c r="AF277" s="145"/>
      <c r="AG277" s="144"/>
    </row>
    <row r="278" spans="1:33" s="164" customFormat="1" ht="28.5" customHeight="1">
      <c r="A278" s="161" t="s">
        <v>854</v>
      </c>
      <c r="B278" s="166"/>
      <c r="C278" s="165" t="s">
        <v>863</v>
      </c>
      <c r="D278" s="153">
        <v>261</v>
      </c>
      <c r="E278" s="225">
        <v>11425435.115640201</v>
      </c>
      <c r="F278" s="159">
        <v>1632781.210739282</v>
      </c>
      <c r="G278" s="159">
        <v>1615775.5305663205</v>
      </c>
      <c r="H278" s="159">
        <v>1650644.7644895925</v>
      </c>
      <c r="I278" s="159">
        <v>1633085.3890009155</v>
      </c>
      <c r="J278" s="145">
        <v>0</v>
      </c>
      <c r="K278" s="159">
        <v>81.031467594799196</v>
      </c>
      <c r="L278" s="159">
        <v>68.035295921076695</v>
      </c>
      <c r="M278" s="163">
        <v>2242691.8131596847</v>
      </c>
      <c r="N278" s="163">
        <v>2243165.4924783483</v>
      </c>
      <c r="O278" s="159">
        <v>11397961.195098365</v>
      </c>
      <c r="P278" s="159">
        <v>11379570.8601574</v>
      </c>
      <c r="Q278" s="159">
        <v>146793.17786935187</v>
      </c>
      <c r="R278" s="159">
        <v>146793.17786935187</v>
      </c>
      <c r="S278" s="158">
        <v>1923736</v>
      </c>
      <c r="T278" s="158">
        <v>1921757</v>
      </c>
      <c r="U278" s="158">
        <v>14615</v>
      </c>
      <c r="V278" s="158">
        <v>14615</v>
      </c>
      <c r="W278" s="157">
        <v>16.928987068150882</v>
      </c>
      <c r="X278" s="157">
        <v>0</v>
      </c>
      <c r="Y278" s="157">
        <v>17.492425779919923</v>
      </c>
      <c r="Z278" s="157">
        <v>0</v>
      </c>
      <c r="AA278" s="157">
        <v>17.056422130860525</v>
      </c>
      <c r="AB278" s="157">
        <v>0.8337401492336779</v>
      </c>
      <c r="AC278" s="157">
        <v>22.230813407686821</v>
      </c>
      <c r="AD278" s="157">
        <v>12.434341714281917</v>
      </c>
      <c r="AE278" s="157">
        <v>16.594863131715904</v>
      </c>
      <c r="AF278" s="157">
        <v>23.714409078212764</v>
      </c>
      <c r="AG278" s="144"/>
    </row>
    <row r="279" spans="1:33" ht="15.75" customHeight="1">
      <c r="A279" s="154"/>
      <c r="B279" s="150">
        <v>1</v>
      </c>
      <c r="C279" s="150" t="s">
        <v>852</v>
      </c>
      <c r="D279" s="149">
        <v>262</v>
      </c>
      <c r="E279" s="147">
        <v>10853710.947518602</v>
      </c>
      <c r="F279" s="147">
        <v>1632781.210739282</v>
      </c>
      <c r="G279" s="147">
        <v>1615775.5305663205</v>
      </c>
      <c r="H279" s="147">
        <v>1622529.3518990863</v>
      </c>
      <c r="I279" s="147">
        <v>1605133.7993640655</v>
      </c>
      <c r="J279" s="145">
        <v>0</v>
      </c>
      <c r="K279" s="147">
        <v>66.186125302399475</v>
      </c>
      <c r="L279" s="147">
        <v>58.650646421376955</v>
      </c>
      <c r="M279" s="148">
        <v>2101666.2847225145</v>
      </c>
      <c r="N279" s="148">
        <v>2158367.3689117399</v>
      </c>
      <c r="O279" s="147">
        <v>10807269.257648455</v>
      </c>
      <c r="P279" s="147">
        <v>10790677.107414242</v>
      </c>
      <c r="Q279" s="147">
        <v>144901.8668277619</v>
      </c>
      <c r="R279" s="147">
        <v>144901.8668277619</v>
      </c>
      <c r="S279" s="152">
        <v>1844315</v>
      </c>
      <c r="T279" s="152">
        <v>1842400</v>
      </c>
      <c r="U279" s="152">
        <v>14368</v>
      </c>
      <c r="V279" s="152">
        <v>14368</v>
      </c>
      <c r="W279" s="145"/>
      <c r="X279" s="146"/>
      <c r="Y279" s="146"/>
      <c r="Z279" s="155"/>
      <c r="AA279" s="146"/>
      <c r="AB279" s="155"/>
      <c r="AC279" s="155"/>
      <c r="AD279" s="155"/>
      <c r="AE279" s="146"/>
      <c r="AF279" s="155"/>
      <c r="AG279" s="144"/>
    </row>
    <row r="280" spans="1:33" ht="15.75" customHeight="1">
      <c r="A280" s="154"/>
      <c r="B280" s="150" t="s">
        <v>851</v>
      </c>
      <c r="C280" s="156" t="s">
        <v>850</v>
      </c>
      <c r="D280" s="153">
        <v>263</v>
      </c>
      <c r="E280" s="147">
        <v>2280454.9975514463</v>
      </c>
      <c r="F280" s="147">
        <v>798622.57088990801</v>
      </c>
      <c r="G280" s="147">
        <v>784455.2954124274</v>
      </c>
      <c r="H280" s="147">
        <v>805092.62241574621</v>
      </c>
      <c r="I280" s="147">
        <v>790719.37638573383</v>
      </c>
      <c r="J280" s="145">
        <v>0</v>
      </c>
      <c r="K280" s="147">
        <v>21.987620220399489</v>
      </c>
      <c r="L280" s="147">
        <v>12.943592715776958</v>
      </c>
      <c r="M280" s="147">
        <v>610801.99737482716</v>
      </c>
      <c r="N280" s="147">
        <v>596836.77986769285</v>
      </c>
      <c r="O280" s="147">
        <v>2287959.2075602468</v>
      </c>
      <c r="P280" s="147">
        <v>2274583.2486136397</v>
      </c>
      <c r="Q280" s="147">
        <v>436.76127226</v>
      </c>
      <c r="R280" s="147">
        <v>436.76127226</v>
      </c>
      <c r="S280" s="152">
        <v>928322</v>
      </c>
      <c r="T280" s="152">
        <v>926554</v>
      </c>
      <c r="U280" s="152">
        <v>113</v>
      </c>
      <c r="V280" s="152">
        <v>113</v>
      </c>
      <c r="W280" s="145"/>
      <c r="X280" s="146"/>
      <c r="Y280" s="146"/>
      <c r="Z280" s="155"/>
      <c r="AA280" s="146"/>
      <c r="AB280" s="155"/>
      <c r="AC280" s="155"/>
      <c r="AD280" s="155"/>
      <c r="AE280" s="146"/>
      <c r="AF280" s="155"/>
      <c r="AG280" s="144"/>
    </row>
    <row r="281" spans="1:33" ht="15.75" customHeight="1">
      <c r="A281" s="154"/>
      <c r="B281" s="150" t="s">
        <v>849</v>
      </c>
      <c r="C281" s="156" t="s">
        <v>848</v>
      </c>
      <c r="D281" s="149">
        <v>264</v>
      </c>
      <c r="E281" s="147">
        <v>8451723.2282231562</v>
      </c>
      <c r="F281" s="147">
        <v>826868.06888093404</v>
      </c>
      <c r="G281" s="147">
        <v>825741.44253366301</v>
      </c>
      <c r="H281" s="147">
        <v>808116.94782429014</v>
      </c>
      <c r="I281" s="147">
        <v>806920.61888571165</v>
      </c>
      <c r="J281" s="145">
        <v>0</v>
      </c>
      <c r="K281" s="147">
        <v>4.2320575819999888</v>
      </c>
      <c r="L281" s="147">
        <v>3.4680537055999987</v>
      </c>
      <c r="M281" s="147">
        <v>1416260.0005581772</v>
      </c>
      <c r="N281" s="147">
        <v>1486108.0640455773</v>
      </c>
      <c r="O281" s="147">
        <v>8400627.0497962777</v>
      </c>
      <c r="P281" s="147">
        <v>8399433.544098381</v>
      </c>
      <c r="Q281" s="147">
        <v>144198.33500535192</v>
      </c>
      <c r="R281" s="147">
        <v>144198.33500535192</v>
      </c>
      <c r="S281" s="152">
        <v>909797</v>
      </c>
      <c r="T281" s="152">
        <v>909738</v>
      </c>
      <c r="U281" s="152">
        <v>14235</v>
      </c>
      <c r="V281" s="152">
        <v>14235</v>
      </c>
      <c r="W281" s="145"/>
      <c r="X281" s="146"/>
      <c r="Y281" s="146"/>
      <c r="Z281" s="155"/>
      <c r="AA281" s="146"/>
      <c r="AB281" s="155"/>
      <c r="AC281" s="155"/>
      <c r="AD281" s="155"/>
      <c r="AE281" s="146"/>
      <c r="AF281" s="155"/>
      <c r="AG281" s="144"/>
    </row>
    <row r="282" spans="1:33" ht="15.75" customHeight="1">
      <c r="A282" s="154"/>
      <c r="B282" s="150" t="s">
        <v>847</v>
      </c>
      <c r="C282" s="156" t="s">
        <v>846</v>
      </c>
      <c r="D282" s="153">
        <v>265</v>
      </c>
      <c r="E282" s="147">
        <v>121532.72174399998</v>
      </c>
      <c r="F282" s="147">
        <v>7290.5709684400008</v>
      </c>
      <c r="G282" s="147">
        <v>5578.7926202300014</v>
      </c>
      <c r="H282" s="147">
        <v>9319.7816590500006</v>
      </c>
      <c r="I282" s="147">
        <v>7493.8040926200001</v>
      </c>
      <c r="J282" s="145">
        <v>0</v>
      </c>
      <c r="K282" s="147">
        <v>39.966447500000001</v>
      </c>
      <c r="L282" s="147">
        <v>42.238999999999997</v>
      </c>
      <c r="M282" s="147">
        <v>74604.286789509992</v>
      </c>
      <c r="N282" s="147">
        <v>75422.524998469904</v>
      </c>
      <c r="O282" s="147">
        <v>118683.00029193009</v>
      </c>
      <c r="P282" s="147">
        <v>116660.31470222006</v>
      </c>
      <c r="Q282" s="147">
        <v>266.77055014999996</v>
      </c>
      <c r="R282" s="147">
        <v>266.77055014999996</v>
      </c>
      <c r="S282" s="152">
        <v>6196</v>
      </c>
      <c r="T282" s="152">
        <v>6108</v>
      </c>
      <c r="U282" s="152">
        <v>20</v>
      </c>
      <c r="V282" s="152">
        <v>20</v>
      </c>
      <c r="W282" s="145"/>
      <c r="X282" s="146"/>
      <c r="Y282" s="146"/>
      <c r="Z282" s="155"/>
      <c r="AA282" s="146"/>
      <c r="AB282" s="155"/>
      <c r="AC282" s="155"/>
      <c r="AD282" s="155"/>
      <c r="AE282" s="146"/>
      <c r="AF282" s="155"/>
      <c r="AG282" s="144"/>
    </row>
    <row r="283" spans="1:33" ht="15.75" customHeight="1">
      <c r="A283" s="154"/>
      <c r="B283" s="150">
        <v>2</v>
      </c>
      <c r="C283" s="150" t="s">
        <v>845</v>
      </c>
      <c r="D283" s="149">
        <v>266</v>
      </c>
      <c r="E283" s="147">
        <v>299567.34576481249</v>
      </c>
      <c r="F283" s="145">
        <v>0</v>
      </c>
      <c r="G283" s="145">
        <v>0</v>
      </c>
      <c r="H283" s="147">
        <v>17818.368213364804</v>
      </c>
      <c r="I283" s="147">
        <v>17706.949536100004</v>
      </c>
      <c r="J283" s="147">
        <v>0</v>
      </c>
      <c r="K283" s="147">
        <v>4.2619881790999878</v>
      </c>
      <c r="L283" s="147">
        <v>0.18142082700000134</v>
      </c>
      <c r="M283" s="147">
        <v>72988.839415213311</v>
      </c>
      <c r="N283" s="147">
        <v>41165.332072539997</v>
      </c>
      <c r="O283" s="147">
        <v>313576.56546147313</v>
      </c>
      <c r="P283" s="147">
        <v>313452.51611739001</v>
      </c>
      <c r="Q283" s="147">
        <v>1226.7759190099996</v>
      </c>
      <c r="R283" s="147">
        <v>1226.7759190099996</v>
      </c>
      <c r="S283" s="152">
        <v>39038</v>
      </c>
      <c r="T283" s="152">
        <v>39027</v>
      </c>
      <c r="U283" s="152">
        <v>156</v>
      </c>
      <c r="V283" s="152">
        <v>156</v>
      </c>
      <c r="W283" s="145"/>
      <c r="X283" s="146"/>
      <c r="Y283" s="146"/>
      <c r="Z283" s="145"/>
      <c r="AA283" s="146"/>
      <c r="AB283" s="145"/>
      <c r="AC283" s="145"/>
      <c r="AD283" s="145"/>
      <c r="AE283" s="146"/>
      <c r="AF283" s="145"/>
      <c r="AG283" s="144"/>
    </row>
    <row r="284" spans="1:33" ht="15.75" customHeight="1">
      <c r="A284" s="154"/>
      <c r="B284" s="150">
        <v>3</v>
      </c>
      <c r="C284" s="150" t="s">
        <v>844</v>
      </c>
      <c r="D284" s="153">
        <v>267</v>
      </c>
      <c r="E284" s="147">
        <v>76225.073251789174</v>
      </c>
      <c r="F284" s="145">
        <v>0</v>
      </c>
      <c r="G284" s="145">
        <v>0</v>
      </c>
      <c r="H284" s="147">
        <v>3882.5359973299996</v>
      </c>
      <c r="I284" s="147">
        <v>3830.2529973299997</v>
      </c>
      <c r="J284" s="147">
        <v>0</v>
      </c>
      <c r="K284" s="147">
        <v>7.484170729999931E-2</v>
      </c>
      <c r="L284" s="147">
        <v>1.8719777399999322E-2</v>
      </c>
      <c r="M284" s="147">
        <v>25877.366607970005</v>
      </c>
      <c r="N284" s="147">
        <v>13498.024941221594</v>
      </c>
      <c r="O284" s="147">
        <v>84721.935043137477</v>
      </c>
      <c r="P284" s="147">
        <v>84709.872676648971</v>
      </c>
      <c r="Q284" s="147">
        <v>156.45588207999998</v>
      </c>
      <c r="R284" s="147">
        <v>156.45588207999998</v>
      </c>
      <c r="S284" s="152">
        <v>10917</v>
      </c>
      <c r="T284" s="152">
        <v>10916</v>
      </c>
      <c r="U284" s="152">
        <v>21</v>
      </c>
      <c r="V284" s="152">
        <v>21</v>
      </c>
      <c r="W284" s="145"/>
      <c r="X284" s="146"/>
      <c r="Y284" s="146"/>
      <c r="Z284" s="145"/>
      <c r="AA284" s="146"/>
      <c r="AB284" s="145"/>
      <c r="AC284" s="145"/>
      <c r="AD284" s="145"/>
      <c r="AE284" s="146"/>
      <c r="AF284" s="145"/>
      <c r="AG284" s="144"/>
    </row>
    <row r="285" spans="1:33" ht="15.75" customHeight="1">
      <c r="A285" s="154"/>
      <c r="B285" s="150">
        <v>4</v>
      </c>
      <c r="C285" s="150" t="s">
        <v>843</v>
      </c>
      <c r="D285" s="149">
        <v>268</v>
      </c>
      <c r="E285" s="147">
        <v>50899.647374790635</v>
      </c>
      <c r="F285" s="145">
        <v>0</v>
      </c>
      <c r="G285" s="145">
        <v>0</v>
      </c>
      <c r="H285" s="147">
        <v>2250.5641233100046</v>
      </c>
      <c r="I285" s="147">
        <v>2250.5641233100046</v>
      </c>
      <c r="J285" s="147">
        <v>0</v>
      </c>
      <c r="K285" s="147">
        <v>4.366952639999986E-2</v>
      </c>
      <c r="L285" s="147">
        <v>1.1974664499997708E-2</v>
      </c>
      <c r="M285" s="147">
        <v>14991.283327120016</v>
      </c>
      <c r="N285" s="147">
        <v>9675.289139025128</v>
      </c>
      <c r="O285" s="147">
        <v>53965.109134437422</v>
      </c>
      <c r="P285" s="147">
        <v>53904.883046203002</v>
      </c>
      <c r="Q285" s="147">
        <v>162.66714046000001</v>
      </c>
      <c r="R285" s="147">
        <v>162.66714046000001</v>
      </c>
      <c r="S285" s="152">
        <v>7627</v>
      </c>
      <c r="T285" s="152">
        <v>7626</v>
      </c>
      <c r="U285" s="152">
        <v>27</v>
      </c>
      <c r="V285" s="152">
        <v>27</v>
      </c>
      <c r="W285" s="145"/>
      <c r="X285" s="146"/>
      <c r="Y285" s="146"/>
      <c r="Z285" s="145"/>
      <c r="AA285" s="146"/>
      <c r="AB285" s="145"/>
      <c r="AC285" s="145"/>
      <c r="AD285" s="145"/>
      <c r="AE285" s="146"/>
      <c r="AF285" s="145"/>
      <c r="AG285" s="144"/>
    </row>
    <row r="286" spans="1:33" ht="15.75" customHeight="1">
      <c r="A286" s="154"/>
      <c r="B286" s="150">
        <v>5</v>
      </c>
      <c r="C286" s="150" t="s">
        <v>842</v>
      </c>
      <c r="D286" s="153">
        <v>269</v>
      </c>
      <c r="E286" s="147">
        <v>145032.10173020625</v>
      </c>
      <c r="F286" s="145">
        <v>0</v>
      </c>
      <c r="G286" s="145">
        <v>0</v>
      </c>
      <c r="H286" s="147">
        <v>4163.9442565014033</v>
      </c>
      <c r="I286" s="147">
        <v>4163.8229801100042</v>
      </c>
      <c r="J286" s="147">
        <v>9149.6836445381996</v>
      </c>
      <c r="K286" s="147">
        <v>10.464842879599738</v>
      </c>
      <c r="L286" s="147">
        <v>9.1725342307997355</v>
      </c>
      <c r="M286" s="147">
        <v>27168.039086867422</v>
      </c>
      <c r="N286" s="147">
        <v>20459.477413821634</v>
      </c>
      <c r="O286" s="147">
        <v>138428.32781086123</v>
      </c>
      <c r="P286" s="147">
        <v>136826.48090291698</v>
      </c>
      <c r="Q286" s="147">
        <v>345.4121000400001</v>
      </c>
      <c r="R286" s="147">
        <v>345.4121000400001</v>
      </c>
      <c r="S286" s="152">
        <v>21839</v>
      </c>
      <c r="T286" s="152">
        <v>21788</v>
      </c>
      <c r="U286" s="152">
        <v>43</v>
      </c>
      <c r="V286" s="152">
        <v>43</v>
      </c>
      <c r="W286" s="145"/>
      <c r="X286" s="146"/>
      <c r="Y286" s="146"/>
      <c r="Z286" s="145"/>
      <c r="AA286" s="146"/>
      <c r="AB286" s="145"/>
      <c r="AC286" s="145"/>
      <c r="AD286" s="145"/>
      <c r="AE286" s="146"/>
      <c r="AF286" s="145"/>
      <c r="AG286" s="144"/>
    </row>
    <row r="287" spans="1:33" ht="15.75" customHeight="1">
      <c r="A287" s="151"/>
      <c r="B287" s="150">
        <v>6</v>
      </c>
      <c r="C287" s="150" t="s">
        <v>841</v>
      </c>
      <c r="D287" s="149">
        <v>270</v>
      </c>
      <c r="E287" s="147">
        <v>255762.35735368356</v>
      </c>
      <c r="F287" s="145">
        <v>0</v>
      </c>
      <c r="G287" s="145">
        <v>0</v>
      </c>
      <c r="H287" s="145">
        <v>0</v>
      </c>
      <c r="I287" s="145">
        <v>0</v>
      </c>
      <c r="J287" s="148">
        <v>9149.6836445381996</v>
      </c>
      <c r="K287" s="148">
        <v>7.2367649159633202E-2</v>
      </c>
      <c r="L287" s="148">
        <v>0</v>
      </c>
      <c r="M287" s="148">
        <v>56552.220010219658</v>
      </c>
      <c r="N287" s="148">
        <v>51312.015487673882</v>
      </c>
      <c r="O287" s="147">
        <v>251852.95059934031</v>
      </c>
      <c r="P287" s="145"/>
      <c r="Q287" s="145"/>
      <c r="R287" s="145"/>
      <c r="S287" s="162"/>
      <c r="T287" s="162"/>
      <c r="U287" s="162"/>
      <c r="V287" s="162"/>
      <c r="W287" s="145"/>
      <c r="X287" s="146"/>
      <c r="Y287" s="146"/>
      <c r="Z287" s="145"/>
      <c r="AA287" s="146"/>
      <c r="AB287" s="145"/>
      <c r="AC287" s="145"/>
      <c r="AD287" s="145"/>
      <c r="AE287" s="146"/>
      <c r="AF287" s="145"/>
      <c r="AG287" s="144"/>
    </row>
    <row r="288" spans="1:33">
      <c r="A288" s="161" t="s">
        <v>854</v>
      </c>
      <c r="B288" s="150"/>
      <c r="C288" s="160" t="s">
        <v>862</v>
      </c>
      <c r="D288" s="153">
        <v>271</v>
      </c>
      <c r="E288" s="159">
        <v>6241772.9158963654</v>
      </c>
      <c r="F288" s="159">
        <v>476899.77284044935</v>
      </c>
      <c r="G288" s="159">
        <v>476899.77284044935</v>
      </c>
      <c r="H288" s="159">
        <v>484364.70587343001</v>
      </c>
      <c r="I288" s="159">
        <v>484364.70587343018</v>
      </c>
      <c r="J288" s="145">
        <v>0</v>
      </c>
      <c r="K288" s="159">
        <v>1.6769872799999589E-2</v>
      </c>
      <c r="L288" s="159">
        <v>1.0543931999999543E-2</v>
      </c>
      <c r="M288" s="159">
        <v>632994.56145155826</v>
      </c>
      <c r="N288" s="159">
        <v>632933.93572860269</v>
      </c>
      <c r="O288" s="159">
        <v>6228068.4136172822</v>
      </c>
      <c r="P288" s="159">
        <v>6228059.8272161679</v>
      </c>
      <c r="Q288" s="159">
        <v>0</v>
      </c>
      <c r="R288" s="159">
        <v>0</v>
      </c>
      <c r="S288" s="158">
        <v>595585</v>
      </c>
      <c r="T288" s="158">
        <v>595584</v>
      </c>
      <c r="U288" s="158">
        <v>0</v>
      </c>
      <c r="V288" s="158">
        <v>0</v>
      </c>
      <c r="W288" s="157">
        <v>28.489672612703789</v>
      </c>
      <c r="X288" s="157">
        <v>0</v>
      </c>
      <c r="Y288" s="157">
        <v>17.390253932570186</v>
      </c>
      <c r="Z288" s="157">
        <v>0</v>
      </c>
      <c r="AA288" s="157">
        <v>17.390253932570186</v>
      </c>
      <c r="AB288" s="157">
        <v>0</v>
      </c>
      <c r="AC288" s="157">
        <v>25.071658372856739</v>
      </c>
      <c r="AD288" s="157">
        <v>0</v>
      </c>
      <c r="AE288" s="157">
        <v>17.147265770525731</v>
      </c>
      <c r="AF288" s="157">
        <v>7.1999999992190533</v>
      </c>
      <c r="AG288" s="144"/>
    </row>
    <row r="289" spans="1:33" ht="15.75" customHeight="1">
      <c r="A289" s="154"/>
      <c r="B289" s="150">
        <v>1</v>
      </c>
      <c r="C289" s="150" t="s">
        <v>852</v>
      </c>
      <c r="D289" s="149">
        <v>272</v>
      </c>
      <c r="E289" s="147">
        <v>5789314.0701659713</v>
      </c>
      <c r="F289" s="147">
        <v>476899.77284044935</v>
      </c>
      <c r="G289" s="147">
        <v>476899.77284044935</v>
      </c>
      <c r="H289" s="147">
        <v>464347.43584009999</v>
      </c>
      <c r="I289" s="147">
        <v>464347.43584010017</v>
      </c>
      <c r="J289" s="145">
        <v>0</v>
      </c>
      <c r="K289" s="147">
        <v>0</v>
      </c>
      <c r="L289" s="147">
        <v>0</v>
      </c>
      <c r="M289" s="147">
        <v>530710.66138306819</v>
      </c>
      <c r="N289" s="147">
        <v>576651.55698309257</v>
      </c>
      <c r="O289" s="147">
        <v>5755925.5115662972</v>
      </c>
      <c r="P289" s="147">
        <v>5755925.5115659982</v>
      </c>
      <c r="Q289" s="147">
        <v>0</v>
      </c>
      <c r="R289" s="147">
        <v>0</v>
      </c>
      <c r="S289" s="152">
        <v>537256</v>
      </c>
      <c r="T289" s="152">
        <v>537256</v>
      </c>
      <c r="U289" s="152">
        <v>0</v>
      </c>
      <c r="V289" s="152">
        <v>0</v>
      </c>
      <c r="W289" s="145"/>
      <c r="X289" s="146"/>
      <c r="Y289" s="146"/>
      <c r="Z289" s="155"/>
      <c r="AA289" s="146"/>
      <c r="AB289" s="155"/>
      <c r="AC289" s="155"/>
      <c r="AD289" s="155"/>
      <c r="AE289" s="146"/>
      <c r="AF289" s="155"/>
      <c r="AG289" s="144"/>
    </row>
    <row r="290" spans="1:33" ht="15.75" customHeight="1">
      <c r="A290" s="154"/>
      <c r="B290" s="150" t="s">
        <v>851</v>
      </c>
      <c r="C290" s="156" t="s">
        <v>850</v>
      </c>
      <c r="D290" s="153">
        <v>273</v>
      </c>
      <c r="E290" s="147">
        <v>112347.40912470996</v>
      </c>
      <c r="F290" s="147">
        <v>15057.132690999993</v>
      </c>
      <c r="G290" s="147">
        <v>15057.132690999993</v>
      </c>
      <c r="H290" s="147">
        <v>20862.243774059989</v>
      </c>
      <c r="I290" s="147">
        <v>20862.243774059989</v>
      </c>
      <c r="J290" s="145">
        <v>0</v>
      </c>
      <c r="K290" s="147">
        <v>0</v>
      </c>
      <c r="L290" s="147">
        <v>0</v>
      </c>
      <c r="M290" s="147">
        <v>13202.388007060064</v>
      </c>
      <c r="N290" s="147">
        <v>7005.1700204202789</v>
      </c>
      <c r="O290" s="147">
        <v>112739.51602828974</v>
      </c>
      <c r="P290" s="147">
        <v>112739.51602783997</v>
      </c>
      <c r="Q290" s="147">
        <v>0</v>
      </c>
      <c r="R290" s="147">
        <v>0</v>
      </c>
      <c r="S290" s="152">
        <v>36309</v>
      </c>
      <c r="T290" s="152">
        <v>36309</v>
      </c>
      <c r="U290" s="152">
        <v>0</v>
      </c>
      <c r="V290" s="152">
        <v>0</v>
      </c>
      <c r="W290" s="145"/>
      <c r="X290" s="146"/>
      <c r="Y290" s="146"/>
      <c r="Z290" s="155"/>
      <c r="AA290" s="146"/>
      <c r="AB290" s="155"/>
      <c r="AC290" s="155"/>
      <c r="AD290" s="155"/>
      <c r="AE290" s="146"/>
      <c r="AF290" s="155"/>
      <c r="AG290" s="144"/>
    </row>
    <row r="291" spans="1:33" ht="15.75" customHeight="1">
      <c r="A291" s="154"/>
      <c r="B291" s="150" t="s">
        <v>849</v>
      </c>
      <c r="C291" s="156" t="s">
        <v>848</v>
      </c>
      <c r="D291" s="149">
        <v>274</v>
      </c>
      <c r="E291" s="147">
        <v>5675852.7461835621</v>
      </c>
      <c r="F291" s="147">
        <v>461842.64014944935</v>
      </c>
      <c r="G291" s="147">
        <v>461842.64014944935</v>
      </c>
      <c r="H291" s="147">
        <v>443301.06229269999</v>
      </c>
      <c r="I291" s="147">
        <v>443301.06229270017</v>
      </c>
      <c r="J291" s="145">
        <v>0</v>
      </c>
      <c r="K291" s="147">
        <v>0</v>
      </c>
      <c r="L291" s="147">
        <v>0</v>
      </c>
      <c r="M291" s="147">
        <v>517396.09715555812</v>
      </c>
      <c r="N291" s="147">
        <v>569527.6265131823</v>
      </c>
      <c r="O291" s="147">
        <v>5642262.7946826871</v>
      </c>
      <c r="P291" s="147">
        <v>5642262.794682838</v>
      </c>
      <c r="Q291" s="147">
        <v>0</v>
      </c>
      <c r="R291" s="147">
        <v>0</v>
      </c>
      <c r="S291" s="152">
        <v>500720</v>
      </c>
      <c r="T291" s="152">
        <v>500720</v>
      </c>
      <c r="U291" s="152">
        <v>0</v>
      </c>
      <c r="V291" s="152">
        <v>0</v>
      </c>
      <c r="W291" s="145"/>
      <c r="X291" s="146"/>
      <c r="Y291" s="146"/>
      <c r="Z291" s="155"/>
      <c r="AA291" s="146"/>
      <c r="AB291" s="155"/>
      <c r="AC291" s="155"/>
      <c r="AD291" s="155"/>
      <c r="AE291" s="146"/>
      <c r="AF291" s="155"/>
      <c r="AG291" s="144"/>
    </row>
    <row r="292" spans="1:33" ht="15.75" customHeight="1">
      <c r="A292" s="154"/>
      <c r="B292" s="150" t="s">
        <v>847</v>
      </c>
      <c r="C292" s="156" t="s">
        <v>846</v>
      </c>
      <c r="D292" s="153">
        <v>275</v>
      </c>
      <c r="E292" s="147">
        <v>1113.9148577000005</v>
      </c>
      <c r="F292" s="147">
        <v>0</v>
      </c>
      <c r="G292" s="147">
        <v>0</v>
      </c>
      <c r="H292" s="147">
        <v>184.12977333999999</v>
      </c>
      <c r="I292" s="147">
        <v>184.12977333999999</v>
      </c>
      <c r="J292" s="145">
        <v>0</v>
      </c>
      <c r="K292" s="147">
        <v>0</v>
      </c>
      <c r="L292" s="147">
        <v>0</v>
      </c>
      <c r="M292" s="147">
        <v>112.17622044999997</v>
      </c>
      <c r="N292" s="147">
        <v>118.76044949</v>
      </c>
      <c r="O292" s="147">
        <v>923.20085532000064</v>
      </c>
      <c r="P292" s="147">
        <v>923.20085532000041</v>
      </c>
      <c r="Q292" s="147">
        <v>0</v>
      </c>
      <c r="R292" s="147">
        <v>0</v>
      </c>
      <c r="S292" s="152">
        <v>227</v>
      </c>
      <c r="T292" s="152">
        <v>227</v>
      </c>
      <c r="U292" s="152">
        <v>0</v>
      </c>
      <c r="V292" s="152">
        <v>0</v>
      </c>
      <c r="W292" s="145"/>
      <c r="X292" s="146"/>
      <c r="Y292" s="146"/>
      <c r="Z292" s="155"/>
      <c r="AA292" s="146"/>
      <c r="AB292" s="155"/>
      <c r="AC292" s="155"/>
      <c r="AD292" s="155"/>
      <c r="AE292" s="146"/>
      <c r="AF292" s="155"/>
      <c r="AG292" s="144"/>
    </row>
    <row r="293" spans="1:33" ht="15.75" customHeight="1">
      <c r="A293" s="154"/>
      <c r="B293" s="150">
        <v>2</v>
      </c>
      <c r="C293" s="150" t="s">
        <v>845</v>
      </c>
      <c r="D293" s="149">
        <v>276</v>
      </c>
      <c r="E293" s="147">
        <v>245301.23836529977</v>
      </c>
      <c r="F293" s="145">
        <v>0</v>
      </c>
      <c r="G293" s="145">
        <v>0</v>
      </c>
      <c r="H293" s="147">
        <v>12468.820209520001</v>
      </c>
      <c r="I293" s="147">
        <v>12468.820209520007</v>
      </c>
      <c r="J293" s="147">
        <v>0</v>
      </c>
      <c r="K293" s="147">
        <v>0</v>
      </c>
      <c r="L293" s="147">
        <v>0</v>
      </c>
      <c r="M293" s="147">
        <v>55885.290841210095</v>
      </c>
      <c r="N293" s="147">
        <v>31229.534127330004</v>
      </c>
      <c r="O293" s="147">
        <v>257488.17486965988</v>
      </c>
      <c r="P293" s="147">
        <v>257488.17486965979</v>
      </c>
      <c r="Q293" s="147">
        <v>0</v>
      </c>
      <c r="R293" s="147">
        <v>0</v>
      </c>
      <c r="S293" s="152">
        <v>28821</v>
      </c>
      <c r="T293" s="152">
        <v>28821</v>
      </c>
      <c r="U293" s="152">
        <v>0</v>
      </c>
      <c r="V293" s="152">
        <v>0</v>
      </c>
      <c r="W293" s="145"/>
      <c r="X293" s="146"/>
      <c r="Y293" s="146"/>
      <c r="Z293" s="145"/>
      <c r="AA293" s="146"/>
      <c r="AB293" s="145"/>
      <c r="AC293" s="145"/>
      <c r="AD293" s="145"/>
      <c r="AE293" s="146"/>
      <c r="AF293" s="145"/>
      <c r="AG293" s="144"/>
    </row>
    <row r="294" spans="1:33" ht="15.75" customHeight="1">
      <c r="A294" s="154"/>
      <c r="B294" s="150">
        <v>3</v>
      </c>
      <c r="C294" s="150" t="s">
        <v>844</v>
      </c>
      <c r="D294" s="153">
        <v>277</v>
      </c>
      <c r="E294" s="147">
        <v>64215.466490229999</v>
      </c>
      <c r="F294" s="145">
        <v>0</v>
      </c>
      <c r="G294" s="145">
        <v>0</v>
      </c>
      <c r="H294" s="147">
        <v>2705.2857423100022</v>
      </c>
      <c r="I294" s="147">
        <v>2705.2857423100022</v>
      </c>
      <c r="J294" s="147">
        <v>0</v>
      </c>
      <c r="K294" s="147">
        <v>0</v>
      </c>
      <c r="L294" s="147">
        <v>0</v>
      </c>
      <c r="M294" s="147">
        <v>20425.238259510003</v>
      </c>
      <c r="N294" s="147">
        <v>9581.8315351900019</v>
      </c>
      <c r="O294" s="147">
        <v>72353.587472240004</v>
      </c>
      <c r="P294" s="147">
        <v>72353.587472239989</v>
      </c>
      <c r="Q294" s="147">
        <v>0</v>
      </c>
      <c r="R294" s="147">
        <v>0</v>
      </c>
      <c r="S294" s="152">
        <v>8556</v>
      </c>
      <c r="T294" s="152">
        <v>8556</v>
      </c>
      <c r="U294" s="152">
        <v>0</v>
      </c>
      <c r="V294" s="152">
        <v>0</v>
      </c>
      <c r="W294" s="145"/>
      <c r="X294" s="146"/>
      <c r="Y294" s="146"/>
      <c r="Z294" s="145"/>
      <c r="AA294" s="146"/>
      <c r="AB294" s="145"/>
      <c r="AC294" s="145"/>
      <c r="AD294" s="145"/>
      <c r="AE294" s="146"/>
      <c r="AF294" s="145"/>
      <c r="AG294" s="144"/>
    </row>
    <row r="295" spans="1:33" ht="15.75" customHeight="1">
      <c r="A295" s="154"/>
      <c r="B295" s="150">
        <v>4</v>
      </c>
      <c r="C295" s="150" t="s">
        <v>843</v>
      </c>
      <c r="D295" s="149">
        <v>278</v>
      </c>
      <c r="E295" s="147">
        <v>43431.378598129988</v>
      </c>
      <c r="F295" s="145">
        <v>0</v>
      </c>
      <c r="G295" s="145">
        <v>0</v>
      </c>
      <c r="H295" s="147">
        <v>1837.9408507000021</v>
      </c>
      <c r="I295" s="147">
        <v>1837.9408507000021</v>
      </c>
      <c r="J295" s="147">
        <v>0</v>
      </c>
      <c r="K295" s="147">
        <v>0</v>
      </c>
      <c r="L295" s="147">
        <v>0</v>
      </c>
      <c r="M295" s="147">
        <v>10850.899427640004</v>
      </c>
      <c r="N295" s="147">
        <v>6205.5977025799984</v>
      </c>
      <c r="O295" s="147">
        <v>46238.739472489993</v>
      </c>
      <c r="P295" s="147">
        <v>46238.739472489993</v>
      </c>
      <c r="Q295" s="147">
        <v>0</v>
      </c>
      <c r="R295" s="147">
        <v>0</v>
      </c>
      <c r="S295" s="152">
        <v>6124</v>
      </c>
      <c r="T295" s="152">
        <v>6124</v>
      </c>
      <c r="U295" s="152">
        <v>0</v>
      </c>
      <c r="V295" s="152">
        <v>0</v>
      </c>
      <c r="W295" s="145"/>
      <c r="X295" s="146"/>
      <c r="Y295" s="146"/>
      <c r="Z295" s="145"/>
      <c r="AA295" s="146"/>
      <c r="AB295" s="145"/>
      <c r="AC295" s="145"/>
      <c r="AD295" s="145"/>
      <c r="AE295" s="146"/>
      <c r="AF295" s="145"/>
      <c r="AG295" s="144"/>
    </row>
    <row r="296" spans="1:33" ht="15.75" customHeight="1">
      <c r="A296" s="154"/>
      <c r="B296" s="150">
        <v>5</v>
      </c>
      <c r="C296" s="150" t="s">
        <v>842</v>
      </c>
      <c r="D296" s="153">
        <v>279</v>
      </c>
      <c r="E296" s="147">
        <v>99510.762276734138</v>
      </c>
      <c r="F296" s="145">
        <v>0</v>
      </c>
      <c r="G296" s="145">
        <v>0</v>
      </c>
      <c r="H296" s="147">
        <v>3005.2232308000025</v>
      </c>
      <c r="I296" s="147">
        <v>3005.2232308000034</v>
      </c>
      <c r="J296" s="147">
        <v>6300.2011949999996</v>
      </c>
      <c r="K296" s="147">
        <v>1.6769872799999589E-2</v>
      </c>
      <c r="L296" s="147">
        <v>1.0543931999999543E-2</v>
      </c>
      <c r="M296" s="147">
        <v>15122.471540129976</v>
      </c>
      <c r="N296" s="147">
        <v>9265.4153804099915</v>
      </c>
      <c r="O296" s="147">
        <v>96062.400236594913</v>
      </c>
      <c r="P296" s="147">
        <v>96053.813835779947</v>
      </c>
      <c r="Q296" s="147">
        <v>0</v>
      </c>
      <c r="R296" s="147">
        <v>0</v>
      </c>
      <c r="S296" s="152">
        <v>14828</v>
      </c>
      <c r="T296" s="152">
        <v>14827</v>
      </c>
      <c r="U296" s="152">
        <v>0</v>
      </c>
      <c r="V296" s="152">
        <v>0</v>
      </c>
      <c r="W296" s="145"/>
      <c r="X296" s="146"/>
      <c r="Y296" s="146"/>
      <c r="Z296" s="145"/>
      <c r="AA296" s="146"/>
      <c r="AB296" s="145"/>
      <c r="AC296" s="145"/>
      <c r="AD296" s="145"/>
      <c r="AE296" s="146"/>
      <c r="AF296" s="145"/>
      <c r="AG296" s="144"/>
    </row>
    <row r="297" spans="1:33" ht="15.75" customHeight="1">
      <c r="A297" s="151"/>
      <c r="B297" s="150">
        <v>6</v>
      </c>
      <c r="C297" s="150" t="s">
        <v>841</v>
      </c>
      <c r="D297" s="149">
        <v>280</v>
      </c>
      <c r="E297" s="147">
        <v>183142.03169952787</v>
      </c>
      <c r="F297" s="145">
        <v>0</v>
      </c>
      <c r="G297" s="145">
        <v>0</v>
      </c>
      <c r="H297" s="145">
        <v>0</v>
      </c>
      <c r="I297" s="145">
        <v>0</v>
      </c>
      <c r="J297" s="148">
        <v>6300.2011949999996</v>
      </c>
      <c r="K297" s="148">
        <v>0</v>
      </c>
      <c r="L297" s="148">
        <v>0</v>
      </c>
      <c r="M297" s="148">
        <v>32643.173774563995</v>
      </c>
      <c r="N297" s="148">
        <v>26793.72033245003</v>
      </c>
      <c r="O297" s="147">
        <v>182691.28394664184</v>
      </c>
      <c r="P297" s="145"/>
      <c r="Q297" s="145"/>
      <c r="R297" s="145"/>
      <c r="S297" s="162"/>
      <c r="T297" s="162"/>
      <c r="U297" s="162"/>
      <c r="V297" s="162"/>
      <c r="W297" s="145"/>
      <c r="X297" s="146"/>
      <c r="Y297" s="146"/>
      <c r="Z297" s="145"/>
      <c r="AA297" s="146"/>
      <c r="AB297" s="145"/>
      <c r="AC297" s="145"/>
      <c r="AD297" s="145"/>
      <c r="AE297" s="146"/>
      <c r="AF297" s="145"/>
      <c r="AG297" s="144"/>
    </row>
    <row r="298" spans="1:33">
      <c r="A298" s="161" t="s">
        <v>854</v>
      </c>
      <c r="B298" s="150"/>
      <c r="C298" s="160" t="s">
        <v>861</v>
      </c>
      <c r="D298" s="153">
        <v>281</v>
      </c>
      <c r="E298" s="159">
        <v>1629629.5208285786</v>
      </c>
      <c r="F298" s="159">
        <v>229584.37635968</v>
      </c>
      <c r="G298" s="159">
        <v>229584.37635968</v>
      </c>
      <c r="H298" s="159">
        <v>228845.57626034005</v>
      </c>
      <c r="I298" s="159">
        <v>228845.57626034005</v>
      </c>
      <c r="J298" s="145">
        <v>0</v>
      </c>
      <c r="K298" s="159">
        <v>0</v>
      </c>
      <c r="L298" s="159">
        <v>0</v>
      </c>
      <c r="M298" s="163">
        <v>303427.21360680478</v>
      </c>
      <c r="N298" s="163">
        <v>303475.81805912638</v>
      </c>
      <c r="O298" s="159">
        <v>1629261.1566863067</v>
      </c>
      <c r="P298" s="159">
        <v>1629261.1566862997</v>
      </c>
      <c r="Q298" s="159">
        <v>0</v>
      </c>
      <c r="R298" s="159">
        <v>0</v>
      </c>
      <c r="S298" s="158">
        <v>271287</v>
      </c>
      <c r="T298" s="158">
        <v>271287</v>
      </c>
      <c r="U298" s="158">
        <v>0</v>
      </c>
      <c r="V298" s="158">
        <v>0</v>
      </c>
      <c r="W298" s="157">
        <v>13.651393114220388</v>
      </c>
      <c r="X298" s="157">
        <v>0</v>
      </c>
      <c r="Y298" s="157">
        <v>15.89230258804049</v>
      </c>
      <c r="Z298" s="157">
        <v>0</v>
      </c>
      <c r="AA298" s="157">
        <v>15.892305542067565</v>
      </c>
      <c r="AB298" s="157">
        <v>0</v>
      </c>
      <c r="AC298" s="157">
        <v>13.291740964242734</v>
      </c>
      <c r="AD298" s="157">
        <v>0</v>
      </c>
      <c r="AE298" s="157">
        <v>15.729208932497015</v>
      </c>
      <c r="AF298" s="157">
        <v>0</v>
      </c>
      <c r="AG298" s="144"/>
    </row>
    <row r="299" spans="1:33" ht="15.75" customHeight="1">
      <c r="A299" s="154"/>
      <c r="B299" s="150">
        <v>1</v>
      </c>
      <c r="C299" s="150" t="s">
        <v>852</v>
      </c>
      <c r="D299" s="149">
        <v>282</v>
      </c>
      <c r="E299" s="147">
        <v>1605079.4828837586</v>
      </c>
      <c r="F299" s="147">
        <v>229584.37635968</v>
      </c>
      <c r="G299" s="147">
        <v>229584.37635968</v>
      </c>
      <c r="H299" s="147">
        <v>226764.87358735004</v>
      </c>
      <c r="I299" s="147">
        <v>226764.87358735004</v>
      </c>
      <c r="J299" s="145">
        <v>0</v>
      </c>
      <c r="K299" s="147">
        <v>0</v>
      </c>
      <c r="L299" s="147">
        <v>0</v>
      </c>
      <c r="M299" s="147">
        <v>296702.02671188477</v>
      </c>
      <c r="N299" s="147">
        <v>299440.75099316641</v>
      </c>
      <c r="O299" s="147">
        <v>1605160.2613748068</v>
      </c>
      <c r="P299" s="147">
        <v>1605160.2613748037</v>
      </c>
      <c r="Q299" s="147">
        <v>0</v>
      </c>
      <c r="R299" s="147">
        <v>0</v>
      </c>
      <c r="S299" s="152">
        <v>266552</v>
      </c>
      <c r="T299" s="152">
        <v>266552</v>
      </c>
      <c r="U299" s="152">
        <v>0</v>
      </c>
      <c r="V299" s="152">
        <v>0</v>
      </c>
      <c r="W299" s="145"/>
      <c r="X299" s="146"/>
      <c r="Y299" s="146"/>
      <c r="Z299" s="155"/>
      <c r="AA299" s="146"/>
      <c r="AB299" s="155"/>
      <c r="AC299" s="155"/>
      <c r="AD299" s="155"/>
      <c r="AE299" s="146"/>
      <c r="AF299" s="155"/>
      <c r="AG299" s="144"/>
    </row>
    <row r="300" spans="1:33" ht="15.75" customHeight="1">
      <c r="A300" s="154"/>
      <c r="B300" s="150" t="s">
        <v>851</v>
      </c>
      <c r="C300" s="156" t="s">
        <v>850</v>
      </c>
      <c r="D300" s="153">
        <v>283</v>
      </c>
      <c r="E300" s="147">
        <v>1141289.6527329797</v>
      </c>
      <c r="F300" s="147">
        <v>159703.13820657998</v>
      </c>
      <c r="G300" s="147">
        <v>159703.13820657998</v>
      </c>
      <c r="H300" s="147">
        <v>165735.2525975201</v>
      </c>
      <c r="I300" s="147">
        <v>165735.2525975201</v>
      </c>
      <c r="J300" s="145">
        <v>0</v>
      </c>
      <c r="K300" s="147">
        <v>0</v>
      </c>
      <c r="L300" s="147">
        <v>0</v>
      </c>
      <c r="M300" s="147">
        <v>296211.01178510219</v>
      </c>
      <c r="N300" s="147">
        <v>286258.65694081271</v>
      </c>
      <c r="O300" s="147">
        <v>1145209.8931863289</v>
      </c>
      <c r="P300" s="147">
        <v>1145209.893186328</v>
      </c>
      <c r="Q300" s="147">
        <v>0</v>
      </c>
      <c r="R300" s="147">
        <v>0</v>
      </c>
      <c r="S300" s="152">
        <v>228070</v>
      </c>
      <c r="T300" s="152">
        <v>228070</v>
      </c>
      <c r="U300" s="152">
        <v>0</v>
      </c>
      <c r="V300" s="152">
        <v>0</v>
      </c>
      <c r="W300" s="145"/>
      <c r="X300" s="146"/>
      <c r="Y300" s="146"/>
      <c r="Z300" s="155"/>
      <c r="AA300" s="146"/>
      <c r="AB300" s="155"/>
      <c r="AC300" s="155"/>
      <c r="AD300" s="155"/>
      <c r="AE300" s="146"/>
      <c r="AF300" s="155"/>
      <c r="AG300" s="144"/>
    </row>
    <row r="301" spans="1:33" ht="15.75" customHeight="1">
      <c r="A301" s="154"/>
      <c r="B301" s="150" t="s">
        <v>849</v>
      </c>
      <c r="C301" s="156" t="s">
        <v>848</v>
      </c>
      <c r="D301" s="149">
        <v>284</v>
      </c>
      <c r="E301" s="147">
        <v>463743.88479273894</v>
      </c>
      <c r="F301" s="147">
        <v>69881.238153099999</v>
      </c>
      <c r="G301" s="147">
        <v>69881.238153099999</v>
      </c>
      <c r="H301" s="147">
        <v>61029.42603259992</v>
      </c>
      <c r="I301" s="147">
        <v>61029.42603259992</v>
      </c>
      <c r="J301" s="145">
        <v>0</v>
      </c>
      <c r="K301" s="147">
        <v>0</v>
      </c>
      <c r="L301" s="147">
        <v>0</v>
      </c>
      <c r="M301" s="147">
        <v>491.01492678256108</v>
      </c>
      <c r="N301" s="147">
        <v>13169.237517873682</v>
      </c>
      <c r="O301" s="147">
        <v>459917.4743221479</v>
      </c>
      <c r="P301" s="147">
        <v>459917.47432214685</v>
      </c>
      <c r="Q301" s="147">
        <v>0</v>
      </c>
      <c r="R301" s="147">
        <v>0</v>
      </c>
      <c r="S301" s="152">
        <v>38480</v>
      </c>
      <c r="T301" s="152">
        <v>38480</v>
      </c>
      <c r="U301" s="152">
        <v>0</v>
      </c>
      <c r="V301" s="152">
        <v>0</v>
      </c>
      <c r="W301" s="145"/>
      <c r="X301" s="146"/>
      <c r="Y301" s="146"/>
      <c r="Z301" s="155"/>
      <c r="AA301" s="146"/>
      <c r="AB301" s="155"/>
      <c r="AC301" s="155"/>
      <c r="AD301" s="155"/>
      <c r="AE301" s="146"/>
      <c r="AF301" s="155"/>
      <c r="AG301" s="144"/>
    </row>
    <row r="302" spans="1:33" ht="15.75" customHeight="1">
      <c r="A302" s="154"/>
      <c r="B302" s="150" t="s">
        <v>847</v>
      </c>
      <c r="C302" s="156" t="s">
        <v>846</v>
      </c>
      <c r="D302" s="153">
        <v>285</v>
      </c>
      <c r="E302" s="147">
        <v>45.945358039999995</v>
      </c>
      <c r="F302" s="147">
        <v>0</v>
      </c>
      <c r="G302" s="147">
        <v>0</v>
      </c>
      <c r="H302" s="147">
        <v>0.19495723000000001</v>
      </c>
      <c r="I302" s="147">
        <v>0.19495723000000001</v>
      </c>
      <c r="J302" s="145">
        <v>0</v>
      </c>
      <c r="K302" s="147">
        <v>0</v>
      </c>
      <c r="L302" s="147">
        <v>0</v>
      </c>
      <c r="M302" s="147">
        <v>0</v>
      </c>
      <c r="N302" s="147">
        <v>12.856534480000001</v>
      </c>
      <c r="O302" s="147">
        <v>32.893866329999994</v>
      </c>
      <c r="P302" s="147">
        <v>32.893866328999998</v>
      </c>
      <c r="Q302" s="147">
        <v>0</v>
      </c>
      <c r="R302" s="147">
        <v>0</v>
      </c>
      <c r="S302" s="152">
        <v>2</v>
      </c>
      <c r="T302" s="152">
        <v>2</v>
      </c>
      <c r="U302" s="152">
        <v>0</v>
      </c>
      <c r="V302" s="152">
        <v>0</v>
      </c>
      <c r="W302" s="145"/>
      <c r="X302" s="146"/>
      <c r="Y302" s="146"/>
      <c r="Z302" s="155"/>
      <c r="AA302" s="146"/>
      <c r="AB302" s="155"/>
      <c r="AC302" s="155"/>
      <c r="AD302" s="155"/>
      <c r="AE302" s="146"/>
      <c r="AF302" s="155"/>
      <c r="AG302" s="144"/>
    </row>
    <row r="303" spans="1:33" ht="15.75" customHeight="1">
      <c r="A303" s="154"/>
      <c r="B303" s="150">
        <v>2</v>
      </c>
      <c r="C303" s="150" t="s">
        <v>845</v>
      </c>
      <c r="D303" s="149">
        <v>286</v>
      </c>
      <c r="E303" s="147">
        <v>14081.328389259994</v>
      </c>
      <c r="F303" s="145">
        <v>0</v>
      </c>
      <c r="G303" s="145">
        <v>0</v>
      </c>
      <c r="H303" s="147">
        <v>1498.6976362599999</v>
      </c>
      <c r="I303" s="147">
        <v>1498.6976362600001</v>
      </c>
      <c r="J303" s="147">
        <v>0</v>
      </c>
      <c r="K303" s="147">
        <v>0</v>
      </c>
      <c r="L303" s="147">
        <v>0</v>
      </c>
      <c r="M303" s="147">
        <v>3123.04712466</v>
      </c>
      <c r="N303" s="147">
        <v>1283.3830105799991</v>
      </c>
      <c r="O303" s="147">
        <v>14422.294867079994</v>
      </c>
      <c r="P303" s="147">
        <v>14422.294867078999</v>
      </c>
      <c r="Q303" s="147">
        <v>0</v>
      </c>
      <c r="R303" s="147">
        <v>0</v>
      </c>
      <c r="S303" s="152">
        <v>2255</v>
      </c>
      <c r="T303" s="152">
        <v>2255</v>
      </c>
      <c r="U303" s="152">
        <v>0</v>
      </c>
      <c r="V303" s="152">
        <v>0</v>
      </c>
      <c r="W303" s="145"/>
      <c r="X303" s="146"/>
      <c r="Y303" s="146"/>
      <c r="Z303" s="145"/>
      <c r="AA303" s="146"/>
      <c r="AB303" s="145"/>
      <c r="AC303" s="145"/>
      <c r="AD303" s="145"/>
      <c r="AE303" s="146"/>
      <c r="AF303" s="145"/>
      <c r="AG303" s="144"/>
    </row>
    <row r="304" spans="1:33" ht="15.75" customHeight="1">
      <c r="A304" s="154"/>
      <c r="B304" s="150">
        <v>3</v>
      </c>
      <c r="C304" s="150" t="s">
        <v>844</v>
      </c>
      <c r="D304" s="153">
        <v>287</v>
      </c>
      <c r="E304" s="147">
        <v>3441.4336307299991</v>
      </c>
      <c r="F304" s="145">
        <v>0</v>
      </c>
      <c r="G304" s="145">
        <v>0</v>
      </c>
      <c r="H304" s="147">
        <v>348.82417598999979</v>
      </c>
      <c r="I304" s="147">
        <v>348.82417598999979</v>
      </c>
      <c r="J304" s="147">
        <v>0</v>
      </c>
      <c r="K304" s="147">
        <v>0</v>
      </c>
      <c r="L304" s="147">
        <v>0</v>
      </c>
      <c r="M304" s="147">
        <v>1018.6097817</v>
      </c>
      <c r="N304" s="147">
        <v>828.96258241999988</v>
      </c>
      <c r="O304" s="147">
        <v>3282.25665402</v>
      </c>
      <c r="P304" s="147">
        <v>3282.2566540189996</v>
      </c>
      <c r="Q304" s="147">
        <v>0</v>
      </c>
      <c r="R304" s="147">
        <v>0</v>
      </c>
      <c r="S304" s="152">
        <v>699</v>
      </c>
      <c r="T304" s="152">
        <v>699</v>
      </c>
      <c r="U304" s="152">
        <v>0</v>
      </c>
      <c r="V304" s="152">
        <v>0</v>
      </c>
      <c r="W304" s="145"/>
      <c r="X304" s="146"/>
      <c r="Y304" s="146"/>
      <c r="Z304" s="145"/>
      <c r="AA304" s="146"/>
      <c r="AB304" s="145"/>
      <c r="AC304" s="145"/>
      <c r="AD304" s="145"/>
      <c r="AE304" s="146"/>
      <c r="AF304" s="145"/>
      <c r="AG304" s="144"/>
    </row>
    <row r="305" spans="1:33" ht="15.75" customHeight="1">
      <c r="A305" s="154"/>
      <c r="B305" s="150">
        <v>4</v>
      </c>
      <c r="C305" s="150" t="s">
        <v>843</v>
      </c>
      <c r="D305" s="149">
        <v>288</v>
      </c>
      <c r="E305" s="147">
        <v>2830.7137437300007</v>
      </c>
      <c r="F305" s="145">
        <v>0</v>
      </c>
      <c r="G305" s="145">
        <v>0</v>
      </c>
      <c r="H305" s="147">
        <v>137.75439287999998</v>
      </c>
      <c r="I305" s="147">
        <v>137.75439287999998</v>
      </c>
      <c r="J305" s="147">
        <v>0</v>
      </c>
      <c r="K305" s="147">
        <v>0</v>
      </c>
      <c r="L305" s="147">
        <v>0</v>
      </c>
      <c r="M305" s="147">
        <v>748.50315380999996</v>
      </c>
      <c r="N305" s="147">
        <v>579.65842835000001</v>
      </c>
      <c r="O305" s="147">
        <v>2861.8040763100003</v>
      </c>
      <c r="P305" s="147">
        <v>2861.8040763090003</v>
      </c>
      <c r="Q305" s="147">
        <v>0</v>
      </c>
      <c r="R305" s="147">
        <v>0</v>
      </c>
      <c r="S305" s="152">
        <v>605</v>
      </c>
      <c r="T305" s="152">
        <v>605</v>
      </c>
      <c r="U305" s="152">
        <v>0</v>
      </c>
      <c r="V305" s="152">
        <v>0</v>
      </c>
      <c r="W305" s="145"/>
      <c r="X305" s="146"/>
      <c r="Y305" s="146"/>
      <c r="Z305" s="145"/>
      <c r="AA305" s="146"/>
      <c r="AB305" s="145"/>
      <c r="AC305" s="145"/>
      <c r="AD305" s="145"/>
      <c r="AE305" s="146"/>
      <c r="AF305" s="145"/>
      <c r="AG305" s="144"/>
    </row>
    <row r="306" spans="1:33" ht="15.75" customHeight="1">
      <c r="A306" s="154"/>
      <c r="B306" s="150">
        <v>5</v>
      </c>
      <c r="C306" s="150" t="s">
        <v>842</v>
      </c>
      <c r="D306" s="153">
        <v>289</v>
      </c>
      <c r="E306" s="147">
        <v>4196.5621810999983</v>
      </c>
      <c r="F306" s="145">
        <v>0</v>
      </c>
      <c r="G306" s="145">
        <v>0</v>
      </c>
      <c r="H306" s="147">
        <v>95.426467859999988</v>
      </c>
      <c r="I306" s="147">
        <v>95.426467859999988</v>
      </c>
      <c r="J306" s="147">
        <v>1058.55978929</v>
      </c>
      <c r="K306" s="147">
        <v>0</v>
      </c>
      <c r="L306" s="147">
        <v>0</v>
      </c>
      <c r="M306" s="147">
        <v>1835.0268347500005</v>
      </c>
      <c r="N306" s="147">
        <v>1343.0630446099999</v>
      </c>
      <c r="O306" s="147">
        <v>3534.5397140899991</v>
      </c>
      <c r="P306" s="147">
        <v>3534.5397140890004</v>
      </c>
      <c r="Q306" s="147">
        <v>0</v>
      </c>
      <c r="R306" s="147">
        <v>0</v>
      </c>
      <c r="S306" s="152">
        <v>1176</v>
      </c>
      <c r="T306" s="152">
        <v>1176</v>
      </c>
      <c r="U306" s="152">
        <v>0</v>
      </c>
      <c r="V306" s="152">
        <v>0</v>
      </c>
      <c r="W306" s="145"/>
      <c r="X306" s="146"/>
      <c r="Y306" s="146"/>
      <c r="Z306" s="145"/>
      <c r="AA306" s="146"/>
      <c r="AB306" s="145"/>
      <c r="AC306" s="145"/>
      <c r="AD306" s="145"/>
      <c r="AE306" s="146"/>
      <c r="AF306" s="145"/>
      <c r="AG306" s="144"/>
    </row>
    <row r="307" spans="1:33" ht="15.75" customHeight="1">
      <c r="A307" s="151"/>
      <c r="B307" s="150">
        <v>6</v>
      </c>
      <c r="C307" s="150" t="s">
        <v>841</v>
      </c>
      <c r="D307" s="149">
        <v>290</v>
      </c>
      <c r="E307" s="147">
        <v>14458.052165917425</v>
      </c>
      <c r="F307" s="145">
        <v>0</v>
      </c>
      <c r="G307" s="145">
        <v>0</v>
      </c>
      <c r="H307" s="145">
        <v>0</v>
      </c>
      <c r="I307" s="145">
        <v>0</v>
      </c>
      <c r="J307" s="148">
        <v>1058.55978929</v>
      </c>
      <c r="K307" s="148">
        <v>0</v>
      </c>
      <c r="L307" s="148">
        <v>0</v>
      </c>
      <c r="M307" s="148">
        <v>4187.0164474505054</v>
      </c>
      <c r="N307" s="148">
        <v>3832.6869476657903</v>
      </c>
      <c r="O307" s="147">
        <v>13753.821876412139</v>
      </c>
      <c r="P307" s="145"/>
      <c r="Q307" s="145"/>
      <c r="R307" s="145"/>
      <c r="S307" s="162"/>
      <c r="T307" s="162"/>
      <c r="U307" s="162"/>
      <c r="V307" s="162"/>
      <c r="W307" s="145"/>
      <c r="X307" s="146"/>
      <c r="Y307" s="146"/>
      <c r="Z307" s="145"/>
      <c r="AA307" s="146"/>
      <c r="AB307" s="145"/>
      <c r="AC307" s="145"/>
      <c r="AD307" s="145"/>
      <c r="AE307" s="146"/>
      <c r="AF307" s="145"/>
      <c r="AG307" s="144"/>
    </row>
    <row r="308" spans="1:33" ht="28.5" customHeight="1">
      <c r="A308" s="161" t="s">
        <v>854</v>
      </c>
      <c r="B308" s="150"/>
      <c r="C308" s="160" t="s">
        <v>860</v>
      </c>
      <c r="D308" s="153">
        <v>291</v>
      </c>
      <c r="E308" s="159">
        <v>157635.54676936133</v>
      </c>
      <c r="F308" s="159">
        <v>95115.255223463348</v>
      </c>
      <c r="G308" s="159">
        <v>79024.83880721168</v>
      </c>
      <c r="H308" s="159">
        <v>94434.585415665904</v>
      </c>
      <c r="I308" s="159">
        <v>77714.0319012283</v>
      </c>
      <c r="J308" s="145">
        <v>0</v>
      </c>
      <c r="K308" s="159">
        <v>80.643732812699199</v>
      </c>
      <c r="L308" s="159">
        <v>22.318294051476691</v>
      </c>
      <c r="M308" s="159">
        <v>20504.127934779659</v>
      </c>
      <c r="N308" s="159">
        <v>20545.074932151983</v>
      </c>
      <c r="O308" s="159">
        <v>156770.78318506948</v>
      </c>
      <c r="P308" s="159">
        <v>139749.8973688469</v>
      </c>
      <c r="Q308" s="159">
        <v>0</v>
      </c>
      <c r="R308" s="159">
        <v>0</v>
      </c>
      <c r="S308" s="158">
        <v>62572</v>
      </c>
      <c r="T308" s="158">
        <v>60654</v>
      </c>
      <c r="U308" s="158">
        <v>0</v>
      </c>
      <c r="V308" s="158">
        <v>0</v>
      </c>
      <c r="W308" s="157">
        <v>0</v>
      </c>
      <c r="X308" s="157">
        <v>0</v>
      </c>
      <c r="Y308" s="157">
        <v>0</v>
      </c>
      <c r="Z308" s="157">
        <v>0</v>
      </c>
      <c r="AA308" s="157">
        <v>8.8564835315283776</v>
      </c>
      <c r="AB308" s="157">
        <v>0.66540940179843</v>
      </c>
      <c r="AC308" s="157">
        <v>14.124025683621511</v>
      </c>
      <c r="AD308" s="157">
        <v>12.248341493534641</v>
      </c>
      <c r="AE308" s="157">
        <v>22.373935309493184</v>
      </c>
      <c r="AF308" s="157">
        <v>23.892645539392749</v>
      </c>
      <c r="AG308" s="144"/>
    </row>
    <row r="309" spans="1:33" ht="15.75" customHeight="1">
      <c r="A309" s="154"/>
      <c r="B309" s="150">
        <v>1</v>
      </c>
      <c r="C309" s="150" t="s">
        <v>852</v>
      </c>
      <c r="D309" s="149">
        <v>292</v>
      </c>
      <c r="E309" s="147">
        <v>137598.88451963401</v>
      </c>
      <c r="F309" s="147">
        <v>95115.255223463348</v>
      </c>
      <c r="G309" s="147">
        <v>79024.83880721168</v>
      </c>
      <c r="H309" s="147">
        <v>92541.697678149721</v>
      </c>
      <c r="I309" s="147">
        <v>75976.944117368301</v>
      </c>
      <c r="J309" s="145">
        <v>0</v>
      </c>
      <c r="K309" s="147">
        <v>66.067103913899473</v>
      </c>
      <c r="L309" s="147">
        <v>12.944188483776955</v>
      </c>
      <c r="M309" s="147">
        <v>14925.60487385926</v>
      </c>
      <c r="N309" s="147">
        <v>16015.112081934056</v>
      </c>
      <c r="O309" s="147">
        <v>139136.05777230297</v>
      </c>
      <c r="P309" s="147">
        <v>123590.40582272888</v>
      </c>
      <c r="Q309" s="147">
        <v>0</v>
      </c>
      <c r="R309" s="147">
        <v>0</v>
      </c>
      <c r="S309" s="152">
        <v>58681</v>
      </c>
      <c r="T309" s="152">
        <v>56819</v>
      </c>
      <c r="U309" s="152">
        <v>0</v>
      </c>
      <c r="V309" s="152">
        <v>0</v>
      </c>
      <c r="W309" s="145"/>
      <c r="X309" s="146"/>
      <c r="Y309" s="146"/>
      <c r="Z309" s="155"/>
      <c r="AA309" s="146"/>
      <c r="AB309" s="155"/>
      <c r="AC309" s="155"/>
      <c r="AD309" s="155"/>
      <c r="AE309" s="146"/>
      <c r="AF309" s="155"/>
      <c r="AG309" s="144"/>
    </row>
    <row r="310" spans="1:33" ht="15.75" customHeight="1">
      <c r="A310" s="154"/>
      <c r="B310" s="150" t="s">
        <v>851</v>
      </c>
      <c r="C310" s="156" t="s">
        <v>850</v>
      </c>
      <c r="D310" s="153">
        <v>293</v>
      </c>
      <c r="E310" s="147">
        <v>74796.548669838274</v>
      </c>
      <c r="F310" s="147">
        <v>57857.606682725345</v>
      </c>
      <c r="G310" s="147">
        <v>43845.070774751672</v>
      </c>
      <c r="H310" s="147">
        <v>58749.561412551106</v>
      </c>
      <c r="I310" s="147">
        <v>44523.811712341281</v>
      </c>
      <c r="J310" s="145">
        <v>0</v>
      </c>
      <c r="K310" s="147">
        <v>21.896072737899484</v>
      </c>
      <c r="L310" s="147">
        <v>12.942134778176957</v>
      </c>
      <c r="M310" s="147">
        <v>2284.4850732381833</v>
      </c>
      <c r="N310" s="147">
        <v>1898.3078050895595</v>
      </c>
      <c r="O310" s="147">
        <v>74299.725146120865</v>
      </c>
      <c r="P310" s="147">
        <v>61104.640383959282</v>
      </c>
      <c r="Q310" s="147">
        <v>0</v>
      </c>
      <c r="R310" s="147">
        <v>0</v>
      </c>
      <c r="S310" s="152">
        <v>37867</v>
      </c>
      <c r="T310" s="152">
        <v>36106</v>
      </c>
      <c r="U310" s="152">
        <v>0</v>
      </c>
      <c r="V310" s="152">
        <v>0</v>
      </c>
      <c r="W310" s="145"/>
      <c r="X310" s="146"/>
      <c r="Y310" s="146"/>
      <c r="Z310" s="155"/>
      <c r="AA310" s="146"/>
      <c r="AB310" s="155"/>
      <c r="AC310" s="155"/>
      <c r="AD310" s="155"/>
      <c r="AE310" s="146"/>
      <c r="AF310" s="155"/>
      <c r="AG310" s="144"/>
    </row>
    <row r="311" spans="1:33" ht="15.75" customHeight="1">
      <c r="A311" s="154"/>
      <c r="B311" s="150" t="s">
        <v>849</v>
      </c>
      <c r="C311" s="156" t="s">
        <v>848</v>
      </c>
      <c r="D311" s="149">
        <v>294</v>
      </c>
      <c r="E311" s="147">
        <v>55952.317091595731</v>
      </c>
      <c r="F311" s="147">
        <v>31418.916572298011</v>
      </c>
      <c r="G311" s="147">
        <v>30591.855412230008</v>
      </c>
      <c r="H311" s="147">
        <v>27690.864662688618</v>
      </c>
      <c r="I311" s="147">
        <v>26703.358368547022</v>
      </c>
      <c r="J311" s="145">
        <v>0</v>
      </c>
      <c r="K311" s="147">
        <v>4.2045836759999888</v>
      </c>
      <c r="L311" s="147">
        <v>2.0537055999985897E-3</v>
      </c>
      <c r="M311" s="147">
        <v>12310.489186751076</v>
      </c>
      <c r="N311" s="147">
        <v>13487.800189594496</v>
      </c>
      <c r="O311" s="147">
        <v>58507.26052833211</v>
      </c>
      <c r="P311" s="147">
        <v>57542.173930629586</v>
      </c>
      <c r="Q311" s="147">
        <v>0</v>
      </c>
      <c r="R311" s="147">
        <v>0</v>
      </c>
      <c r="S311" s="152">
        <v>19773</v>
      </c>
      <c r="T311" s="152">
        <v>19724</v>
      </c>
      <c r="U311" s="152">
        <v>0</v>
      </c>
      <c r="V311" s="152">
        <v>0</v>
      </c>
      <c r="W311" s="145"/>
      <c r="X311" s="146"/>
      <c r="Y311" s="146"/>
      <c r="Z311" s="155"/>
      <c r="AA311" s="146"/>
      <c r="AB311" s="155"/>
      <c r="AC311" s="155"/>
      <c r="AD311" s="155"/>
      <c r="AE311" s="146"/>
      <c r="AF311" s="155"/>
      <c r="AG311" s="144"/>
    </row>
    <row r="312" spans="1:33" ht="15.75" customHeight="1">
      <c r="A312" s="154"/>
      <c r="B312" s="150" t="s">
        <v>847</v>
      </c>
      <c r="C312" s="156" t="s">
        <v>846</v>
      </c>
      <c r="D312" s="153">
        <v>295</v>
      </c>
      <c r="E312" s="147">
        <v>6850.0187582000008</v>
      </c>
      <c r="F312" s="147">
        <v>5838.7319684400009</v>
      </c>
      <c r="G312" s="147">
        <v>4587.9126202300013</v>
      </c>
      <c r="H312" s="147">
        <v>6101.2716029099993</v>
      </c>
      <c r="I312" s="147">
        <v>4749.7740364799993</v>
      </c>
      <c r="J312" s="145">
        <v>0</v>
      </c>
      <c r="K312" s="147">
        <v>39.966447500000001</v>
      </c>
      <c r="L312" s="147">
        <v>0</v>
      </c>
      <c r="M312" s="147">
        <v>330.63061386999999</v>
      </c>
      <c r="N312" s="147">
        <v>629.00408725</v>
      </c>
      <c r="O312" s="147">
        <v>6329.072097850003</v>
      </c>
      <c r="P312" s="147">
        <v>4943.5915081400008</v>
      </c>
      <c r="Q312" s="147">
        <v>0</v>
      </c>
      <c r="R312" s="147">
        <v>0</v>
      </c>
      <c r="S312" s="152">
        <v>1041</v>
      </c>
      <c r="T312" s="152">
        <v>989</v>
      </c>
      <c r="U312" s="152">
        <v>0</v>
      </c>
      <c r="V312" s="152">
        <v>0</v>
      </c>
      <c r="W312" s="145"/>
      <c r="X312" s="146"/>
      <c r="Y312" s="146"/>
      <c r="Z312" s="155"/>
      <c r="AA312" s="146"/>
      <c r="AB312" s="155"/>
      <c r="AC312" s="155"/>
      <c r="AD312" s="155"/>
      <c r="AE312" s="146"/>
      <c r="AF312" s="155"/>
      <c r="AG312" s="144"/>
    </row>
    <row r="313" spans="1:33" ht="15.75" customHeight="1">
      <c r="A313" s="154"/>
      <c r="B313" s="150">
        <v>2</v>
      </c>
      <c r="C313" s="150" t="s">
        <v>845</v>
      </c>
      <c r="D313" s="149">
        <v>296</v>
      </c>
      <c r="E313" s="147">
        <v>4047.2180394418006</v>
      </c>
      <c r="F313" s="145">
        <v>0</v>
      </c>
      <c r="G313" s="145">
        <v>0</v>
      </c>
      <c r="H313" s="147">
        <v>1321.0755928848</v>
      </c>
      <c r="I313" s="147">
        <v>1217.6799156200002</v>
      </c>
      <c r="J313" s="147">
        <v>0</v>
      </c>
      <c r="K313" s="147">
        <v>4.2379881790999878</v>
      </c>
      <c r="L313" s="147">
        <v>0.18142082700000134</v>
      </c>
      <c r="M313" s="147">
        <v>2760.6770565234006</v>
      </c>
      <c r="N313" s="147">
        <v>1849.46985367</v>
      </c>
      <c r="O313" s="147">
        <v>3641.4062167625016</v>
      </c>
      <c r="P313" s="147">
        <v>3517.3568646389999</v>
      </c>
      <c r="Q313" s="147">
        <v>0</v>
      </c>
      <c r="R313" s="147">
        <v>0</v>
      </c>
      <c r="S313" s="152">
        <v>826</v>
      </c>
      <c r="T313" s="152">
        <v>815</v>
      </c>
      <c r="U313" s="152">
        <v>0</v>
      </c>
      <c r="V313" s="152">
        <v>0</v>
      </c>
      <c r="W313" s="145"/>
      <c r="X313" s="146"/>
      <c r="Y313" s="146"/>
      <c r="Z313" s="145"/>
      <c r="AA313" s="146"/>
      <c r="AB313" s="145"/>
      <c r="AC313" s="145"/>
      <c r="AD313" s="145"/>
      <c r="AE313" s="146"/>
      <c r="AF313" s="145"/>
      <c r="AG313" s="144"/>
    </row>
    <row r="314" spans="1:33" ht="15.75" customHeight="1">
      <c r="A314" s="154"/>
      <c r="B314" s="150">
        <v>3</v>
      </c>
      <c r="C314" s="150" t="s">
        <v>844</v>
      </c>
      <c r="D314" s="153">
        <v>297</v>
      </c>
      <c r="E314" s="147">
        <v>896.62209214920006</v>
      </c>
      <c r="F314" s="145">
        <v>0</v>
      </c>
      <c r="G314" s="145">
        <v>0</v>
      </c>
      <c r="H314" s="147">
        <v>197.86006974000003</v>
      </c>
      <c r="I314" s="147">
        <v>145.57706974000001</v>
      </c>
      <c r="J314" s="147">
        <v>0</v>
      </c>
      <c r="K314" s="147">
        <v>7.484170729999931E-2</v>
      </c>
      <c r="L314" s="147">
        <v>1.8719777399999322E-2</v>
      </c>
      <c r="M314" s="147">
        <v>331.09708090000004</v>
      </c>
      <c r="N314" s="147">
        <v>333.45221782160002</v>
      </c>
      <c r="O314" s="147">
        <v>696.46300741749997</v>
      </c>
      <c r="P314" s="147">
        <v>684.40064072999996</v>
      </c>
      <c r="Q314" s="147">
        <v>0</v>
      </c>
      <c r="R314" s="147">
        <v>0</v>
      </c>
      <c r="S314" s="152">
        <v>158</v>
      </c>
      <c r="T314" s="152">
        <v>157</v>
      </c>
      <c r="U314" s="152">
        <v>0</v>
      </c>
      <c r="V314" s="152">
        <v>0</v>
      </c>
      <c r="W314" s="145"/>
      <c r="X314" s="146"/>
      <c r="Y314" s="146"/>
      <c r="Z314" s="145"/>
      <c r="AA314" s="146"/>
      <c r="AB314" s="145"/>
      <c r="AC314" s="145"/>
      <c r="AD314" s="145"/>
      <c r="AE314" s="146"/>
      <c r="AF314" s="145"/>
      <c r="AG314" s="144"/>
    </row>
    <row r="315" spans="1:33" ht="15.75" customHeight="1">
      <c r="A315" s="154"/>
      <c r="B315" s="150">
        <v>4</v>
      </c>
      <c r="C315" s="150" t="s">
        <v>843</v>
      </c>
      <c r="D315" s="149">
        <v>298</v>
      </c>
      <c r="E315" s="147">
        <v>557.56519792961979</v>
      </c>
      <c r="F315" s="145">
        <v>0</v>
      </c>
      <c r="G315" s="145">
        <v>0</v>
      </c>
      <c r="H315" s="147">
        <v>45.519612989999999</v>
      </c>
      <c r="I315" s="147">
        <v>45.519612989999999</v>
      </c>
      <c r="J315" s="147">
        <v>0</v>
      </c>
      <c r="K315" s="147">
        <v>0</v>
      </c>
      <c r="L315" s="147">
        <v>1.1974664499997708E-2</v>
      </c>
      <c r="M315" s="147">
        <v>277.83152225000003</v>
      </c>
      <c r="N315" s="147">
        <v>227.12722818512</v>
      </c>
      <c r="O315" s="147">
        <v>562.73790433999977</v>
      </c>
      <c r="P315" s="147">
        <v>562.73790434</v>
      </c>
      <c r="Q315" s="147">
        <v>0</v>
      </c>
      <c r="R315" s="147">
        <v>0</v>
      </c>
      <c r="S315" s="152">
        <v>127</v>
      </c>
      <c r="T315" s="152">
        <v>127</v>
      </c>
      <c r="U315" s="152">
        <v>0</v>
      </c>
      <c r="V315" s="152">
        <v>0</v>
      </c>
      <c r="W315" s="145"/>
      <c r="X315" s="146"/>
      <c r="Y315" s="146"/>
      <c r="Z315" s="145"/>
      <c r="AA315" s="146"/>
      <c r="AB315" s="145"/>
      <c r="AC315" s="145"/>
      <c r="AD315" s="145"/>
      <c r="AE315" s="146"/>
      <c r="AF315" s="145"/>
      <c r="AG315" s="144"/>
    </row>
    <row r="316" spans="1:33" ht="15.75" customHeight="1">
      <c r="A316" s="154"/>
      <c r="B316" s="150">
        <v>5</v>
      </c>
      <c r="C316" s="150" t="s">
        <v>842</v>
      </c>
      <c r="D316" s="153">
        <v>299</v>
      </c>
      <c r="E316" s="147">
        <v>14535.256920206706</v>
      </c>
      <c r="F316" s="145">
        <v>0</v>
      </c>
      <c r="G316" s="145">
        <v>0</v>
      </c>
      <c r="H316" s="147">
        <v>328.43246190139996</v>
      </c>
      <c r="I316" s="147">
        <v>328.31118550999997</v>
      </c>
      <c r="J316" s="147">
        <v>1562.8118334781996</v>
      </c>
      <c r="K316" s="147">
        <v>10.263799012399737</v>
      </c>
      <c r="L316" s="147">
        <v>9.1619902987997364</v>
      </c>
      <c r="M316" s="147">
        <v>2208.9174012469966</v>
      </c>
      <c r="N316" s="147">
        <v>2119.9135505412078</v>
      </c>
      <c r="O316" s="147">
        <v>12734.118284246497</v>
      </c>
      <c r="P316" s="147">
        <v>11394.996136409001</v>
      </c>
      <c r="Q316" s="147">
        <v>0</v>
      </c>
      <c r="R316" s="147">
        <v>0</v>
      </c>
      <c r="S316" s="152">
        <v>2780</v>
      </c>
      <c r="T316" s="152">
        <v>2736</v>
      </c>
      <c r="U316" s="152">
        <v>0</v>
      </c>
      <c r="V316" s="152">
        <v>0</v>
      </c>
      <c r="W316" s="145"/>
      <c r="X316" s="146"/>
      <c r="Y316" s="146"/>
      <c r="Z316" s="145"/>
      <c r="AA316" s="146"/>
      <c r="AB316" s="145"/>
      <c r="AC316" s="145"/>
      <c r="AD316" s="145"/>
      <c r="AE316" s="146"/>
      <c r="AF316" s="145"/>
      <c r="AG316" s="144"/>
    </row>
    <row r="317" spans="1:33" ht="15.75" customHeight="1">
      <c r="A317" s="151"/>
      <c r="B317" s="150">
        <v>6</v>
      </c>
      <c r="C317" s="150" t="s">
        <v>841</v>
      </c>
      <c r="D317" s="149">
        <v>300</v>
      </c>
      <c r="E317" s="147">
        <v>16275.775898677863</v>
      </c>
      <c r="F317" s="145">
        <v>0</v>
      </c>
      <c r="G317" s="145">
        <v>0</v>
      </c>
      <c r="H317" s="145">
        <v>0</v>
      </c>
      <c r="I317" s="145">
        <v>0</v>
      </c>
      <c r="J317" s="148">
        <v>1562.8118334781996</v>
      </c>
      <c r="K317" s="148">
        <v>6.6708662072723995E-2</v>
      </c>
      <c r="L317" s="148">
        <v>0</v>
      </c>
      <c r="M317" s="148">
        <v>2430.5487722565372</v>
      </c>
      <c r="N317" s="148">
        <v>2921.7957910951359</v>
      </c>
      <c r="O317" s="147">
        <v>14221.783755023134</v>
      </c>
      <c r="P317" s="145"/>
      <c r="Q317" s="145"/>
      <c r="R317" s="145"/>
      <c r="S317" s="162"/>
      <c r="T317" s="162"/>
      <c r="U317" s="162"/>
      <c r="V317" s="162"/>
      <c r="W317" s="145"/>
      <c r="X317" s="146"/>
      <c r="Y317" s="146"/>
      <c r="Z317" s="145"/>
      <c r="AA317" s="146"/>
      <c r="AB317" s="145"/>
      <c r="AC317" s="145"/>
      <c r="AD317" s="145"/>
      <c r="AE317" s="146"/>
      <c r="AF317" s="145"/>
      <c r="AG317" s="144"/>
    </row>
    <row r="318" spans="1:33" ht="15.75" customHeight="1">
      <c r="A318" s="161" t="s">
        <v>854</v>
      </c>
      <c r="B318" s="150"/>
      <c r="C318" s="160" t="s">
        <v>859</v>
      </c>
      <c r="D318" s="153">
        <v>301</v>
      </c>
      <c r="E318" s="147">
        <v>112690.54297320006</v>
      </c>
      <c r="F318" s="147">
        <v>8785.9599999999991</v>
      </c>
      <c r="G318" s="147">
        <v>8785.9599999999991</v>
      </c>
      <c r="H318" s="147">
        <v>10363.608717700004</v>
      </c>
      <c r="I318" s="147">
        <v>10363.608717700004</v>
      </c>
      <c r="J318" s="145">
        <v>0</v>
      </c>
      <c r="K318" s="148">
        <v>0</v>
      </c>
      <c r="L318" s="148">
        <v>0</v>
      </c>
      <c r="M318" s="148">
        <v>21836.033860439984</v>
      </c>
      <c r="N318" s="148">
        <v>22324.583607270066</v>
      </c>
      <c r="O318" s="147">
        <v>110624.34450866996</v>
      </c>
      <c r="P318" s="147">
        <v>110624.34450866896</v>
      </c>
      <c r="Q318" s="147">
        <v>72.910791009999997</v>
      </c>
      <c r="R318" s="147">
        <v>72.910791009999997</v>
      </c>
      <c r="S318" s="152">
        <v>3321</v>
      </c>
      <c r="T318" s="152">
        <v>3321</v>
      </c>
      <c r="U318" s="152">
        <v>5</v>
      </c>
      <c r="V318" s="152">
        <v>5</v>
      </c>
      <c r="W318" s="157">
        <v>20.636376029244335</v>
      </c>
      <c r="X318" s="157">
        <v>0</v>
      </c>
      <c r="Y318" s="157">
        <v>17.87776634539652</v>
      </c>
      <c r="Z318" s="157">
        <v>0</v>
      </c>
      <c r="AA318" s="157">
        <v>17.87776634539652</v>
      </c>
      <c r="AB318" s="157">
        <v>0</v>
      </c>
      <c r="AC318" s="157">
        <v>25.656398301299326</v>
      </c>
      <c r="AD318" s="157">
        <v>0</v>
      </c>
      <c r="AE318" s="157">
        <v>17.097791016272677</v>
      </c>
      <c r="AF318" s="157">
        <v>0</v>
      </c>
      <c r="AG318" s="144"/>
    </row>
    <row r="319" spans="1:33" ht="15.75" customHeight="1">
      <c r="A319" s="154"/>
      <c r="B319" s="150">
        <v>1</v>
      </c>
      <c r="C319" s="150" t="s">
        <v>852</v>
      </c>
      <c r="D319" s="149">
        <v>302</v>
      </c>
      <c r="E319" s="147">
        <v>95768.110692250048</v>
      </c>
      <c r="F319" s="147">
        <v>8785.9599999999991</v>
      </c>
      <c r="G319" s="147">
        <v>8785.9599999999991</v>
      </c>
      <c r="H319" s="147">
        <v>9991.8461569900028</v>
      </c>
      <c r="I319" s="147">
        <v>9991.8461569900028</v>
      </c>
      <c r="J319" s="145">
        <v>0</v>
      </c>
      <c r="K319" s="148">
        <v>0</v>
      </c>
      <c r="L319" s="148">
        <v>0</v>
      </c>
      <c r="M319" s="148">
        <v>19611.149419629983</v>
      </c>
      <c r="N319" s="148">
        <v>20219.913867240066</v>
      </c>
      <c r="O319" s="147">
        <v>93953.460087649961</v>
      </c>
      <c r="P319" s="147">
        <v>93953.460087649961</v>
      </c>
      <c r="Q319" s="147">
        <v>72.910791009999997</v>
      </c>
      <c r="R319" s="147">
        <v>72.910791009999997</v>
      </c>
      <c r="S319" s="152">
        <v>2881</v>
      </c>
      <c r="T319" s="152">
        <v>2881</v>
      </c>
      <c r="U319" s="152">
        <v>5</v>
      </c>
      <c r="V319" s="152">
        <v>5</v>
      </c>
      <c r="W319" s="145"/>
      <c r="X319" s="146"/>
      <c r="Y319" s="146"/>
      <c r="Z319" s="155"/>
      <c r="AA319" s="146"/>
      <c r="AB319" s="155"/>
      <c r="AC319" s="155"/>
      <c r="AD319" s="155"/>
      <c r="AE319" s="146"/>
      <c r="AF319" s="155"/>
      <c r="AG319" s="144"/>
    </row>
    <row r="320" spans="1:33" ht="15.75" customHeight="1">
      <c r="A320" s="154"/>
      <c r="B320" s="150" t="s">
        <v>851</v>
      </c>
      <c r="C320" s="156" t="s">
        <v>850</v>
      </c>
      <c r="D320" s="153">
        <v>303</v>
      </c>
      <c r="E320" s="147">
        <v>2049.8264833799994</v>
      </c>
      <c r="F320" s="147">
        <v>3218.02</v>
      </c>
      <c r="G320" s="147">
        <v>3218.02</v>
      </c>
      <c r="H320" s="147">
        <v>2356.8596058000003</v>
      </c>
      <c r="I320" s="147">
        <v>2356.8596058000003</v>
      </c>
      <c r="J320" s="145">
        <v>0</v>
      </c>
      <c r="K320" s="148">
        <v>0</v>
      </c>
      <c r="L320" s="148">
        <v>0</v>
      </c>
      <c r="M320" s="148">
        <v>248.06651389999979</v>
      </c>
      <c r="N320" s="148">
        <v>8.9008682699999806</v>
      </c>
      <c r="O320" s="147">
        <v>3150.1525232099984</v>
      </c>
      <c r="P320" s="147">
        <v>3150.1525232099993</v>
      </c>
      <c r="Q320" s="147">
        <v>0</v>
      </c>
      <c r="R320" s="147">
        <v>0</v>
      </c>
      <c r="S320" s="152">
        <v>86</v>
      </c>
      <c r="T320" s="152">
        <v>86</v>
      </c>
      <c r="U320" s="152">
        <v>0</v>
      </c>
      <c r="V320" s="152">
        <v>0</v>
      </c>
      <c r="W320" s="145"/>
      <c r="X320" s="146"/>
      <c r="Y320" s="146"/>
      <c r="Z320" s="155"/>
      <c r="AA320" s="146"/>
      <c r="AB320" s="155"/>
      <c r="AC320" s="155"/>
      <c r="AD320" s="155"/>
      <c r="AE320" s="146"/>
      <c r="AF320" s="155"/>
      <c r="AG320" s="144"/>
    </row>
    <row r="321" spans="1:33" ht="15.75" customHeight="1">
      <c r="A321" s="154"/>
      <c r="B321" s="150" t="s">
        <v>849</v>
      </c>
      <c r="C321" s="156" t="s">
        <v>848</v>
      </c>
      <c r="D321" s="149">
        <v>304</v>
      </c>
      <c r="E321" s="147">
        <v>75889.620596420049</v>
      </c>
      <c r="F321" s="147">
        <v>5567.94</v>
      </c>
      <c r="G321" s="147">
        <v>5567.94</v>
      </c>
      <c r="H321" s="147">
        <v>6791.913060490002</v>
      </c>
      <c r="I321" s="147">
        <v>6791.913060490002</v>
      </c>
      <c r="J321" s="145">
        <v>0</v>
      </c>
      <c r="K321" s="148">
        <v>0</v>
      </c>
      <c r="L321" s="148">
        <v>0</v>
      </c>
      <c r="M321" s="148">
        <v>19204.69959074998</v>
      </c>
      <c r="N321" s="148">
        <v>19874.765367370066</v>
      </c>
      <c r="O321" s="147">
        <v>73995.581759309964</v>
      </c>
      <c r="P321" s="147">
        <v>73995.581759309964</v>
      </c>
      <c r="Q321" s="147">
        <v>72.910791009999997</v>
      </c>
      <c r="R321" s="147">
        <v>72.910791009999997</v>
      </c>
      <c r="S321" s="152">
        <v>2479</v>
      </c>
      <c r="T321" s="152">
        <v>2479</v>
      </c>
      <c r="U321" s="152">
        <v>5</v>
      </c>
      <c r="V321" s="152">
        <v>5</v>
      </c>
      <c r="W321" s="145"/>
      <c r="X321" s="146"/>
      <c r="Y321" s="146"/>
      <c r="Z321" s="155"/>
      <c r="AA321" s="146"/>
      <c r="AB321" s="155"/>
      <c r="AC321" s="155"/>
      <c r="AD321" s="155"/>
      <c r="AE321" s="146"/>
      <c r="AF321" s="155"/>
      <c r="AG321" s="144"/>
    </row>
    <row r="322" spans="1:33" ht="15.75" customHeight="1">
      <c r="A322" s="154"/>
      <c r="B322" s="150" t="s">
        <v>847</v>
      </c>
      <c r="C322" s="156" t="s">
        <v>846</v>
      </c>
      <c r="D322" s="153">
        <v>305</v>
      </c>
      <c r="E322" s="147">
        <v>17828.66361245</v>
      </c>
      <c r="F322" s="147">
        <v>0</v>
      </c>
      <c r="G322" s="147">
        <v>0</v>
      </c>
      <c r="H322" s="147">
        <v>843.07349070000078</v>
      </c>
      <c r="I322" s="147">
        <v>843.07349070000078</v>
      </c>
      <c r="J322" s="145">
        <v>0</v>
      </c>
      <c r="K322" s="148">
        <v>0</v>
      </c>
      <c r="L322" s="148">
        <v>0</v>
      </c>
      <c r="M322" s="148">
        <v>158.38331498000002</v>
      </c>
      <c r="N322" s="148">
        <v>336.24763160000003</v>
      </c>
      <c r="O322" s="147">
        <v>16807.725805130001</v>
      </c>
      <c r="P322" s="147">
        <v>16807.725805130001</v>
      </c>
      <c r="Q322" s="147">
        <v>0</v>
      </c>
      <c r="R322" s="147">
        <v>0</v>
      </c>
      <c r="S322" s="152">
        <v>316</v>
      </c>
      <c r="T322" s="152">
        <v>316</v>
      </c>
      <c r="U322" s="152">
        <v>0</v>
      </c>
      <c r="V322" s="152">
        <v>0</v>
      </c>
      <c r="W322" s="145"/>
      <c r="X322" s="146"/>
      <c r="Y322" s="146"/>
      <c r="Z322" s="155"/>
      <c r="AA322" s="146"/>
      <c r="AB322" s="155"/>
      <c r="AC322" s="155"/>
      <c r="AD322" s="155"/>
      <c r="AE322" s="146"/>
      <c r="AF322" s="155"/>
      <c r="AG322" s="144"/>
    </row>
    <row r="323" spans="1:33" ht="15.75" customHeight="1">
      <c r="A323" s="154"/>
      <c r="B323" s="150">
        <v>2</v>
      </c>
      <c r="C323" s="150" t="s">
        <v>845</v>
      </c>
      <c r="D323" s="149">
        <v>306</v>
      </c>
      <c r="E323" s="147">
        <v>4182.7164644800005</v>
      </c>
      <c r="F323" s="145">
        <v>0</v>
      </c>
      <c r="G323" s="145">
        <v>0</v>
      </c>
      <c r="H323" s="147">
        <v>215.18900201999998</v>
      </c>
      <c r="I323" s="147">
        <v>215.18900201999998</v>
      </c>
      <c r="J323" s="148">
        <v>0</v>
      </c>
      <c r="K323" s="148">
        <v>0</v>
      </c>
      <c r="L323" s="148">
        <v>0</v>
      </c>
      <c r="M323" s="148">
        <v>461.62671200999989</v>
      </c>
      <c r="N323" s="148">
        <v>575.79681750000009</v>
      </c>
      <c r="O323" s="147">
        <v>3853.3573569700006</v>
      </c>
      <c r="P323" s="147">
        <v>3853.3573569699997</v>
      </c>
      <c r="Q323" s="147">
        <v>0</v>
      </c>
      <c r="R323" s="147">
        <v>0</v>
      </c>
      <c r="S323" s="152">
        <v>86</v>
      </c>
      <c r="T323" s="152">
        <v>86</v>
      </c>
      <c r="U323" s="152">
        <v>0</v>
      </c>
      <c r="V323" s="152">
        <v>0</v>
      </c>
      <c r="W323" s="145"/>
      <c r="X323" s="146"/>
      <c r="Y323" s="146"/>
      <c r="Z323" s="145"/>
      <c r="AA323" s="146"/>
      <c r="AB323" s="145"/>
      <c r="AC323" s="145"/>
      <c r="AD323" s="145"/>
      <c r="AE323" s="146"/>
      <c r="AF323" s="145"/>
      <c r="AG323" s="144"/>
    </row>
    <row r="324" spans="1:33" ht="15.75" customHeight="1">
      <c r="A324" s="154"/>
      <c r="B324" s="150">
        <v>3</v>
      </c>
      <c r="C324" s="150" t="s">
        <v>844</v>
      </c>
      <c r="D324" s="153">
        <v>307</v>
      </c>
      <c r="E324" s="147">
        <v>848.04103155999996</v>
      </c>
      <c r="F324" s="145">
        <v>0</v>
      </c>
      <c r="G324" s="145">
        <v>0</v>
      </c>
      <c r="H324" s="147">
        <v>49.151157459999979</v>
      </c>
      <c r="I324" s="147">
        <v>49.151157459999979</v>
      </c>
      <c r="J324" s="148">
        <v>0</v>
      </c>
      <c r="K324" s="148">
        <v>0</v>
      </c>
      <c r="L324" s="148">
        <v>0</v>
      </c>
      <c r="M324" s="148">
        <v>302.23473430999996</v>
      </c>
      <c r="N324" s="148">
        <v>67.849928040000009</v>
      </c>
      <c r="O324" s="147">
        <v>1033.2746803700002</v>
      </c>
      <c r="P324" s="147">
        <v>1033.2746803700002</v>
      </c>
      <c r="Q324" s="147">
        <v>0</v>
      </c>
      <c r="R324" s="147">
        <v>0</v>
      </c>
      <c r="S324" s="152">
        <v>29</v>
      </c>
      <c r="T324" s="152">
        <v>29</v>
      </c>
      <c r="U324" s="152">
        <v>0</v>
      </c>
      <c r="V324" s="152">
        <v>0</v>
      </c>
      <c r="W324" s="145"/>
      <c r="X324" s="146"/>
      <c r="Y324" s="146"/>
      <c r="Z324" s="145"/>
      <c r="AA324" s="146"/>
      <c r="AB324" s="145"/>
      <c r="AC324" s="145"/>
      <c r="AD324" s="145"/>
      <c r="AE324" s="146"/>
      <c r="AF324" s="145"/>
      <c r="AG324" s="144"/>
    </row>
    <row r="325" spans="1:33" ht="15.75" customHeight="1">
      <c r="A325" s="154"/>
      <c r="B325" s="150">
        <v>4</v>
      </c>
      <c r="C325" s="150" t="s">
        <v>843</v>
      </c>
      <c r="D325" s="149">
        <v>308</v>
      </c>
      <c r="E325" s="147">
        <v>715.10226343999989</v>
      </c>
      <c r="F325" s="145">
        <v>0</v>
      </c>
      <c r="G325" s="145">
        <v>0</v>
      </c>
      <c r="H325" s="147">
        <v>9.7737045600000023</v>
      </c>
      <c r="I325" s="147">
        <v>9.7737045600000023</v>
      </c>
      <c r="J325" s="148">
        <v>0</v>
      </c>
      <c r="K325" s="148">
        <v>0</v>
      </c>
      <c r="L325" s="148">
        <v>0</v>
      </c>
      <c r="M325" s="148">
        <v>67.09012149000003</v>
      </c>
      <c r="N325" s="148">
        <v>67.09012149000003</v>
      </c>
      <c r="O325" s="147">
        <v>705.32855887999983</v>
      </c>
      <c r="P325" s="147">
        <v>705.32855888000006</v>
      </c>
      <c r="Q325" s="147">
        <v>0</v>
      </c>
      <c r="R325" s="147">
        <v>0</v>
      </c>
      <c r="S325" s="152">
        <v>20</v>
      </c>
      <c r="T325" s="152">
        <v>20</v>
      </c>
      <c r="U325" s="152">
        <v>0</v>
      </c>
      <c r="V325" s="152">
        <v>0</v>
      </c>
      <c r="W325" s="145"/>
      <c r="X325" s="146"/>
      <c r="Y325" s="146"/>
      <c r="Z325" s="145"/>
      <c r="AA325" s="146"/>
      <c r="AB325" s="145"/>
      <c r="AC325" s="145"/>
      <c r="AD325" s="145"/>
      <c r="AE325" s="146"/>
      <c r="AF325" s="145"/>
      <c r="AG325" s="144"/>
    </row>
    <row r="326" spans="1:33" ht="15.75" customHeight="1">
      <c r="A326" s="154"/>
      <c r="B326" s="150">
        <v>5</v>
      </c>
      <c r="C326" s="150" t="s">
        <v>842</v>
      </c>
      <c r="D326" s="153">
        <v>309</v>
      </c>
      <c r="E326" s="147">
        <v>11176.57252147</v>
      </c>
      <c r="F326" s="145">
        <v>0</v>
      </c>
      <c r="G326" s="145">
        <v>0</v>
      </c>
      <c r="H326" s="147">
        <v>97.648696669999993</v>
      </c>
      <c r="I326" s="147">
        <v>97.648696669999993</v>
      </c>
      <c r="J326" s="148">
        <v>0</v>
      </c>
      <c r="K326" s="148">
        <v>0</v>
      </c>
      <c r="L326" s="148">
        <v>0</v>
      </c>
      <c r="M326" s="148">
        <v>1393.9328730000009</v>
      </c>
      <c r="N326" s="148">
        <v>1393.9328730000011</v>
      </c>
      <c r="O326" s="147">
        <v>11078.9238248</v>
      </c>
      <c r="P326" s="147">
        <v>11078.923824798998</v>
      </c>
      <c r="Q326" s="147">
        <v>0</v>
      </c>
      <c r="R326" s="147">
        <v>0</v>
      </c>
      <c r="S326" s="152">
        <v>305</v>
      </c>
      <c r="T326" s="152">
        <v>305</v>
      </c>
      <c r="U326" s="152">
        <v>0</v>
      </c>
      <c r="V326" s="152">
        <v>0</v>
      </c>
      <c r="W326" s="145"/>
      <c r="X326" s="146"/>
      <c r="Y326" s="146"/>
      <c r="Z326" s="145"/>
      <c r="AA326" s="146"/>
      <c r="AB326" s="145"/>
      <c r="AC326" s="145"/>
      <c r="AD326" s="145"/>
      <c r="AE326" s="146"/>
      <c r="AF326" s="145"/>
      <c r="AG326" s="144"/>
    </row>
    <row r="327" spans="1:33" ht="15.75" customHeight="1">
      <c r="A327" s="151"/>
      <c r="B327" s="150">
        <v>6</v>
      </c>
      <c r="C327" s="150" t="s">
        <v>841</v>
      </c>
      <c r="D327" s="149">
        <v>310</v>
      </c>
      <c r="E327" s="147">
        <v>12073.298921081503</v>
      </c>
      <c r="F327" s="145">
        <v>0</v>
      </c>
      <c r="G327" s="145">
        <v>0</v>
      </c>
      <c r="H327" s="145">
        <v>0</v>
      </c>
      <c r="I327" s="145">
        <v>0</v>
      </c>
      <c r="J327" s="148">
        <v>0</v>
      </c>
      <c r="K327" s="148">
        <v>0</v>
      </c>
      <c r="L327" s="148">
        <v>0</v>
      </c>
      <c r="M327" s="148">
        <v>1512.0288113204954</v>
      </c>
      <c r="N327" s="148">
        <v>1579.3967320217439</v>
      </c>
      <c r="O327" s="147">
        <v>12005.931000380255</v>
      </c>
      <c r="P327" s="145"/>
      <c r="Q327" s="145"/>
      <c r="R327" s="145"/>
      <c r="S327" s="162"/>
      <c r="T327" s="162"/>
      <c r="U327" s="162"/>
      <c r="V327" s="162"/>
      <c r="W327" s="145"/>
      <c r="X327" s="146"/>
      <c r="Y327" s="146"/>
      <c r="Z327" s="145"/>
      <c r="AA327" s="146"/>
      <c r="AB327" s="145"/>
      <c r="AC327" s="145"/>
      <c r="AD327" s="145"/>
      <c r="AE327" s="146"/>
      <c r="AF327" s="145"/>
      <c r="AG327" s="144"/>
    </row>
    <row r="328" spans="1:33" ht="15.75" customHeight="1">
      <c r="A328" s="161" t="s">
        <v>854</v>
      </c>
      <c r="B328" s="150"/>
      <c r="C328" s="160" t="s">
        <v>858</v>
      </c>
      <c r="D328" s="153">
        <v>311</v>
      </c>
      <c r="E328" s="147">
        <v>514798.21805877163</v>
      </c>
      <c r="F328" s="147">
        <v>59775.336443999782</v>
      </c>
      <c r="G328" s="147">
        <v>59775.336443999782</v>
      </c>
      <c r="H328" s="147">
        <v>37119.849633699989</v>
      </c>
      <c r="I328" s="147">
        <v>37119.849633699989</v>
      </c>
      <c r="J328" s="145">
        <v>0</v>
      </c>
      <c r="K328" s="148">
        <v>0.18427399440000136</v>
      </c>
      <c r="L328" s="148">
        <v>0</v>
      </c>
      <c r="M328" s="148">
        <v>150313.16977261039</v>
      </c>
      <c r="N328" s="148">
        <v>150335.54881330958</v>
      </c>
      <c r="O328" s="147">
        <v>537211.01056819677</v>
      </c>
      <c r="P328" s="147">
        <v>536956.87220944732</v>
      </c>
      <c r="Q328" s="147">
        <v>1172.7034390299998</v>
      </c>
      <c r="R328" s="147">
        <v>1172.7034390299998</v>
      </c>
      <c r="S328" s="152">
        <v>105816</v>
      </c>
      <c r="T328" s="152">
        <v>105810</v>
      </c>
      <c r="U328" s="152">
        <v>207</v>
      </c>
      <c r="V328" s="152">
        <v>207</v>
      </c>
      <c r="W328" s="157">
        <v>31.165849404732093</v>
      </c>
      <c r="X328" s="157">
        <v>0</v>
      </c>
      <c r="Y328" s="157">
        <v>22.471499228462012</v>
      </c>
      <c r="Z328" s="157">
        <v>0</v>
      </c>
      <c r="AA328" s="157">
        <v>22.471499228462012</v>
      </c>
      <c r="AB328" s="157">
        <v>0</v>
      </c>
      <c r="AC328" s="157">
        <v>29.81803133209635</v>
      </c>
      <c r="AD328" s="157">
        <v>0</v>
      </c>
      <c r="AE328" s="157">
        <v>21.869311153033685</v>
      </c>
      <c r="AF328" s="157">
        <v>14.704893763977781</v>
      </c>
      <c r="AG328" s="144"/>
    </row>
    <row r="329" spans="1:33" ht="15.75" customHeight="1">
      <c r="A329" s="154"/>
      <c r="B329" s="150">
        <v>1</v>
      </c>
      <c r="C329" s="150" t="s">
        <v>852</v>
      </c>
      <c r="D329" s="149">
        <v>312</v>
      </c>
      <c r="E329" s="147">
        <v>473666.69581828971</v>
      </c>
      <c r="F329" s="147">
        <v>59775.336443999782</v>
      </c>
      <c r="G329" s="147">
        <v>59775.336443999782</v>
      </c>
      <c r="H329" s="147">
        <v>34572.34444673999</v>
      </c>
      <c r="I329" s="147">
        <v>34572.34444673999</v>
      </c>
      <c r="J329" s="145">
        <v>0</v>
      </c>
      <c r="K329" s="148">
        <v>0</v>
      </c>
      <c r="L329" s="148">
        <v>0</v>
      </c>
      <c r="M329" s="148">
        <v>135919.21602555038</v>
      </c>
      <c r="N329" s="148">
        <v>141469.83986399957</v>
      </c>
      <c r="O329" s="147">
        <v>493319.06397710036</v>
      </c>
      <c r="P329" s="147">
        <v>493319.06397483929</v>
      </c>
      <c r="Q329" s="147">
        <v>1157.1420758699999</v>
      </c>
      <c r="R329" s="147">
        <v>1157.1420758699999</v>
      </c>
      <c r="S329" s="152">
        <v>95899</v>
      </c>
      <c r="T329" s="152">
        <v>95899</v>
      </c>
      <c r="U329" s="152">
        <v>204</v>
      </c>
      <c r="V329" s="152">
        <v>204</v>
      </c>
      <c r="W329" s="145"/>
      <c r="X329" s="146"/>
      <c r="Y329" s="146"/>
      <c r="Z329" s="155"/>
      <c r="AA329" s="146"/>
      <c r="AB329" s="155"/>
      <c r="AC329" s="155"/>
      <c r="AD329" s="155"/>
      <c r="AE329" s="146"/>
      <c r="AF329" s="155"/>
      <c r="AG329" s="144"/>
    </row>
    <row r="330" spans="1:33" ht="15.75" customHeight="1">
      <c r="A330" s="154"/>
      <c r="B330" s="150" t="s">
        <v>851</v>
      </c>
      <c r="C330" s="156" t="s">
        <v>850</v>
      </c>
      <c r="D330" s="153">
        <v>313</v>
      </c>
      <c r="E330" s="147">
        <v>25997.538300020067</v>
      </c>
      <c r="F330" s="147">
        <v>3853.8766850000006</v>
      </c>
      <c r="G330" s="147">
        <v>3853.8766850000006</v>
      </c>
      <c r="H330" s="147">
        <v>4256.0924225299914</v>
      </c>
      <c r="I330" s="147">
        <v>4256.0924225299914</v>
      </c>
      <c r="J330" s="145">
        <v>0</v>
      </c>
      <c r="K330" s="148">
        <v>0</v>
      </c>
      <c r="L330" s="148">
        <v>0</v>
      </c>
      <c r="M330" s="148">
        <v>2392.4632030798439</v>
      </c>
      <c r="N330" s="148">
        <v>513.05486240999994</v>
      </c>
      <c r="O330" s="147">
        <v>27474.730903159918</v>
      </c>
      <c r="P330" s="147">
        <v>27474.73090315883</v>
      </c>
      <c r="Q330" s="147">
        <v>6.1970000000000001</v>
      </c>
      <c r="R330" s="147">
        <v>6.1970000000000001</v>
      </c>
      <c r="S330" s="152">
        <v>19113</v>
      </c>
      <c r="T330" s="152">
        <v>19113</v>
      </c>
      <c r="U330" s="152">
        <v>3</v>
      </c>
      <c r="V330" s="152">
        <v>3</v>
      </c>
      <c r="W330" s="145"/>
      <c r="X330" s="146"/>
      <c r="Y330" s="146"/>
      <c r="Z330" s="155"/>
      <c r="AA330" s="146"/>
      <c r="AB330" s="155"/>
      <c r="AC330" s="155"/>
      <c r="AD330" s="155"/>
      <c r="AE330" s="146"/>
      <c r="AF330" s="155"/>
      <c r="AG330" s="144"/>
    </row>
    <row r="331" spans="1:33" ht="15.75" customHeight="1">
      <c r="A331" s="154"/>
      <c r="B331" s="150" t="s">
        <v>849</v>
      </c>
      <c r="C331" s="156" t="s">
        <v>848</v>
      </c>
      <c r="D331" s="149">
        <v>314</v>
      </c>
      <c r="E331" s="147">
        <v>443390.42307445966</v>
      </c>
      <c r="F331" s="147">
        <v>55563.409758999776</v>
      </c>
      <c r="G331" s="147">
        <v>55563.409758999776</v>
      </c>
      <c r="H331" s="147">
        <v>30140.34991605</v>
      </c>
      <c r="I331" s="147">
        <v>30140.34991605</v>
      </c>
      <c r="J331" s="145">
        <v>0</v>
      </c>
      <c r="K331" s="148">
        <v>0</v>
      </c>
      <c r="L331" s="148">
        <v>0</v>
      </c>
      <c r="M331" s="148">
        <v>129709.15527457056</v>
      </c>
      <c r="N331" s="148">
        <v>137473.77256350956</v>
      </c>
      <c r="O331" s="147">
        <v>461048.86562847043</v>
      </c>
      <c r="P331" s="147">
        <v>461048.86562621046</v>
      </c>
      <c r="Q331" s="147">
        <v>1150.94507587</v>
      </c>
      <c r="R331" s="147">
        <v>1150.94507587</v>
      </c>
      <c r="S331" s="152">
        <v>76664</v>
      </c>
      <c r="T331" s="152">
        <v>76664</v>
      </c>
      <c r="U331" s="152">
        <v>201</v>
      </c>
      <c r="V331" s="152">
        <v>201</v>
      </c>
      <c r="W331" s="145"/>
      <c r="X331" s="146"/>
      <c r="Y331" s="146"/>
      <c r="Z331" s="155"/>
      <c r="AA331" s="146"/>
      <c r="AB331" s="155"/>
      <c r="AC331" s="155"/>
      <c r="AD331" s="155"/>
      <c r="AE331" s="146"/>
      <c r="AF331" s="155"/>
      <c r="AG331" s="144"/>
    </row>
    <row r="332" spans="1:33" ht="15.75" customHeight="1">
      <c r="A332" s="154"/>
      <c r="B332" s="150" t="s">
        <v>847</v>
      </c>
      <c r="C332" s="156" t="s">
        <v>846</v>
      </c>
      <c r="D332" s="153">
        <v>315</v>
      </c>
      <c r="E332" s="147">
        <v>4278.7344438099999</v>
      </c>
      <c r="F332" s="147">
        <v>358.05</v>
      </c>
      <c r="G332" s="147">
        <v>358.05</v>
      </c>
      <c r="H332" s="147">
        <v>175.90210816000007</v>
      </c>
      <c r="I332" s="147">
        <v>175.90210816000007</v>
      </c>
      <c r="J332" s="145">
        <v>0</v>
      </c>
      <c r="K332" s="148">
        <v>0</v>
      </c>
      <c r="L332" s="148">
        <v>0</v>
      </c>
      <c r="M332" s="148">
        <v>3817.5975479000003</v>
      </c>
      <c r="N332" s="148">
        <v>3483.0124380799998</v>
      </c>
      <c r="O332" s="147">
        <v>4795.4674454700007</v>
      </c>
      <c r="P332" s="147">
        <v>4795.4674454700007</v>
      </c>
      <c r="Q332" s="147">
        <v>0</v>
      </c>
      <c r="R332" s="147">
        <v>0</v>
      </c>
      <c r="S332" s="152">
        <v>122</v>
      </c>
      <c r="T332" s="152">
        <v>122</v>
      </c>
      <c r="U332" s="152">
        <v>0</v>
      </c>
      <c r="V332" s="152">
        <v>0</v>
      </c>
      <c r="W332" s="145"/>
      <c r="X332" s="146"/>
      <c r="Y332" s="146"/>
      <c r="Z332" s="155"/>
      <c r="AA332" s="146"/>
      <c r="AB332" s="155"/>
      <c r="AC332" s="155"/>
      <c r="AD332" s="155"/>
      <c r="AE332" s="146"/>
      <c r="AF332" s="155"/>
      <c r="AG332" s="144"/>
    </row>
    <row r="333" spans="1:33" ht="15.75" customHeight="1">
      <c r="A333" s="154"/>
      <c r="B333" s="150">
        <v>2</v>
      </c>
      <c r="C333" s="150" t="s">
        <v>845</v>
      </c>
      <c r="D333" s="149">
        <v>316</v>
      </c>
      <c r="E333" s="147">
        <v>25313.97280032999</v>
      </c>
      <c r="F333" s="145">
        <v>0</v>
      </c>
      <c r="G333" s="145">
        <v>0</v>
      </c>
      <c r="H333" s="147">
        <v>1664.7159765199976</v>
      </c>
      <c r="I333" s="147">
        <v>1664.7159765199976</v>
      </c>
      <c r="J333" s="148">
        <v>0</v>
      </c>
      <c r="K333" s="148">
        <v>0</v>
      </c>
      <c r="L333" s="148">
        <v>0</v>
      </c>
      <c r="M333" s="148">
        <v>6821.9858382999937</v>
      </c>
      <c r="N333" s="148">
        <v>3153.6483695899997</v>
      </c>
      <c r="O333" s="147">
        <v>27317.594292519989</v>
      </c>
      <c r="P333" s="147">
        <v>27317.594292518992</v>
      </c>
      <c r="Q333" s="147">
        <v>7.0509722899999998</v>
      </c>
      <c r="R333" s="147">
        <v>7.0509722899999998</v>
      </c>
      <c r="S333" s="152">
        <v>6036</v>
      </c>
      <c r="T333" s="152">
        <v>6036</v>
      </c>
      <c r="U333" s="152">
        <v>2</v>
      </c>
      <c r="V333" s="152">
        <v>2</v>
      </c>
      <c r="W333" s="145"/>
      <c r="X333" s="146"/>
      <c r="Y333" s="146"/>
      <c r="Z333" s="145"/>
      <c r="AA333" s="146"/>
      <c r="AB333" s="145"/>
      <c r="AC333" s="145"/>
      <c r="AD333" s="145"/>
      <c r="AE333" s="146"/>
      <c r="AF333" s="145"/>
      <c r="AG333" s="144"/>
    </row>
    <row r="334" spans="1:33" ht="15.75" customHeight="1">
      <c r="A334" s="154"/>
      <c r="B334" s="150">
        <v>3</v>
      </c>
      <c r="C334" s="150" t="s">
        <v>844</v>
      </c>
      <c r="D334" s="153">
        <v>317</v>
      </c>
      <c r="E334" s="147">
        <v>5126.5179312096107</v>
      </c>
      <c r="F334" s="145">
        <v>0</v>
      </c>
      <c r="G334" s="145">
        <v>0</v>
      </c>
      <c r="H334" s="147">
        <v>405.85360724999992</v>
      </c>
      <c r="I334" s="147">
        <v>405.85360724999992</v>
      </c>
      <c r="J334" s="148">
        <v>0</v>
      </c>
      <c r="K334" s="148">
        <v>0</v>
      </c>
      <c r="L334" s="148">
        <v>0</v>
      </c>
      <c r="M334" s="148">
        <v>2570.0429365399996</v>
      </c>
      <c r="N334" s="148">
        <v>1285.1511336499996</v>
      </c>
      <c r="O334" s="147">
        <v>6005.5561268496103</v>
      </c>
      <c r="P334" s="147">
        <v>6005.5561289699999</v>
      </c>
      <c r="Q334" s="147">
        <v>0</v>
      </c>
      <c r="R334" s="147">
        <v>0</v>
      </c>
      <c r="S334" s="152">
        <v>1279</v>
      </c>
      <c r="T334" s="152">
        <v>1279</v>
      </c>
      <c r="U334" s="152">
        <v>0</v>
      </c>
      <c r="V334" s="152">
        <v>0</v>
      </c>
      <c r="W334" s="145"/>
      <c r="X334" s="146"/>
      <c r="Y334" s="146"/>
      <c r="Z334" s="145"/>
      <c r="AA334" s="146"/>
      <c r="AB334" s="145"/>
      <c r="AC334" s="145"/>
      <c r="AD334" s="145"/>
      <c r="AE334" s="146"/>
      <c r="AF334" s="145"/>
      <c r="AG334" s="144"/>
    </row>
    <row r="335" spans="1:33" ht="15.75" customHeight="1">
      <c r="A335" s="154"/>
      <c r="B335" s="150">
        <v>4</v>
      </c>
      <c r="C335" s="150" t="s">
        <v>843</v>
      </c>
      <c r="D335" s="149">
        <v>318</v>
      </c>
      <c r="E335" s="147">
        <v>2277.9277159199992</v>
      </c>
      <c r="F335" s="145">
        <v>0</v>
      </c>
      <c r="G335" s="145">
        <v>0</v>
      </c>
      <c r="H335" s="147">
        <v>148.27749978000003</v>
      </c>
      <c r="I335" s="147">
        <v>148.27749978000003</v>
      </c>
      <c r="J335" s="148">
        <v>0</v>
      </c>
      <c r="K335" s="148">
        <v>0</v>
      </c>
      <c r="L335" s="148">
        <v>0</v>
      </c>
      <c r="M335" s="148">
        <v>1685.0781852499995</v>
      </c>
      <c r="N335" s="148">
        <v>1219.3068582499998</v>
      </c>
      <c r="O335" s="147">
        <v>2595.4215431399989</v>
      </c>
      <c r="P335" s="147">
        <v>2595.4215431389998</v>
      </c>
      <c r="Q335" s="147">
        <v>0</v>
      </c>
      <c r="R335" s="147">
        <v>0</v>
      </c>
      <c r="S335" s="152">
        <v>597</v>
      </c>
      <c r="T335" s="152">
        <v>597</v>
      </c>
      <c r="U335" s="152">
        <v>0</v>
      </c>
      <c r="V335" s="152">
        <v>0</v>
      </c>
      <c r="W335" s="145"/>
      <c r="X335" s="146"/>
      <c r="Y335" s="146"/>
      <c r="Z335" s="145"/>
      <c r="AA335" s="146"/>
      <c r="AB335" s="145"/>
      <c r="AC335" s="145"/>
      <c r="AD335" s="145"/>
      <c r="AE335" s="146"/>
      <c r="AF335" s="145"/>
      <c r="AG335" s="144"/>
    </row>
    <row r="336" spans="1:33" ht="15.75" customHeight="1">
      <c r="A336" s="154"/>
      <c r="B336" s="150">
        <v>5</v>
      </c>
      <c r="C336" s="150" t="s">
        <v>842</v>
      </c>
      <c r="D336" s="153">
        <v>319</v>
      </c>
      <c r="E336" s="147">
        <v>8413.1037930223993</v>
      </c>
      <c r="F336" s="145">
        <v>0</v>
      </c>
      <c r="G336" s="145">
        <v>0</v>
      </c>
      <c r="H336" s="147">
        <v>328.65810340999997</v>
      </c>
      <c r="I336" s="147">
        <v>328.65810340999997</v>
      </c>
      <c r="J336" s="148">
        <v>220.49953416999995</v>
      </c>
      <c r="K336" s="148">
        <v>0.18427399440000136</v>
      </c>
      <c r="L336" s="148">
        <v>0</v>
      </c>
      <c r="M336" s="148">
        <v>3316.8467869699994</v>
      </c>
      <c r="N336" s="148">
        <v>3207.6025878199998</v>
      </c>
      <c r="O336" s="147">
        <v>7973.3746285868001</v>
      </c>
      <c r="P336" s="147">
        <v>7719.2362699799978</v>
      </c>
      <c r="Q336" s="147">
        <v>8.5103908699999984</v>
      </c>
      <c r="R336" s="147">
        <v>8.5103908699999984</v>
      </c>
      <c r="S336" s="152">
        <v>2005</v>
      </c>
      <c r="T336" s="152">
        <v>1999</v>
      </c>
      <c r="U336" s="152">
        <v>1</v>
      </c>
      <c r="V336" s="152">
        <v>1</v>
      </c>
      <c r="W336" s="145"/>
      <c r="X336" s="146"/>
      <c r="Y336" s="146"/>
      <c r="Z336" s="145"/>
      <c r="AA336" s="146"/>
      <c r="AB336" s="145"/>
      <c r="AC336" s="145"/>
      <c r="AD336" s="145"/>
      <c r="AE336" s="146"/>
      <c r="AF336" s="145"/>
      <c r="AG336" s="144"/>
    </row>
    <row r="337" spans="1:33" ht="15.75" customHeight="1">
      <c r="A337" s="151"/>
      <c r="B337" s="150">
        <v>6</v>
      </c>
      <c r="C337" s="150" t="s">
        <v>841</v>
      </c>
      <c r="D337" s="149">
        <v>320</v>
      </c>
      <c r="E337" s="147">
        <v>13893.613923290146</v>
      </c>
      <c r="F337" s="145">
        <v>0</v>
      </c>
      <c r="G337" s="145">
        <v>0</v>
      </c>
      <c r="H337" s="145">
        <v>0</v>
      </c>
      <c r="I337" s="145">
        <v>0</v>
      </c>
      <c r="J337" s="148">
        <v>220.49953416999995</v>
      </c>
      <c r="K337" s="148">
        <v>5.4890335887273316E-3</v>
      </c>
      <c r="L337" s="148">
        <v>0</v>
      </c>
      <c r="M337" s="148">
        <v>5290.3860087525172</v>
      </c>
      <c r="N337" s="148">
        <v>4994.3345089389804</v>
      </c>
      <c r="O337" s="147">
        <v>13969.171377967272</v>
      </c>
      <c r="P337" s="145"/>
      <c r="Q337" s="145"/>
      <c r="R337" s="145"/>
      <c r="S337" s="162"/>
      <c r="T337" s="162"/>
      <c r="U337" s="162"/>
      <c r="V337" s="162"/>
      <c r="W337" s="145"/>
      <c r="X337" s="146"/>
      <c r="Y337" s="146"/>
      <c r="Z337" s="145"/>
      <c r="AA337" s="146"/>
      <c r="AB337" s="145"/>
      <c r="AC337" s="145"/>
      <c r="AD337" s="145"/>
      <c r="AE337" s="146"/>
      <c r="AF337" s="145"/>
      <c r="AG337" s="144"/>
    </row>
    <row r="338" spans="1:33" ht="28.5" customHeight="1">
      <c r="A338" s="161" t="s">
        <v>854</v>
      </c>
      <c r="B338" s="150"/>
      <c r="C338" s="160" t="s">
        <v>857</v>
      </c>
      <c r="D338" s="153">
        <v>321</v>
      </c>
      <c r="E338" s="159">
        <v>7.3418547199999997</v>
      </c>
      <c r="F338" s="159">
        <v>0</v>
      </c>
      <c r="G338" s="159">
        <v>0</v>
      </c>
      <c r="H338" s="159">
        <v>0.26937889999999998</v>
      </c>
      <c r="I338" s="159">
        <v>0.26937889999999998</v>
      </c>
      <c r="J338" s="145">
        <v>0</v>
      </c>
      <c r="K338" s="159">
        <v>0</v>
      </c>
      <c r="L338" s="159">
        <v>0</v>
      </c>
      <c r="M338" s="159">
        <v>0</v>
      </c>
      <c r="N338" s="159">
        <v>0</v>
      </c>
      <c r="O338" s="159">
        <v>7.0724758199999993</v>
      </c>
      <c r="P338" s="159">
        <v>7.0724758199999993</v>
      </c>
      <c r="Q338" s="159">
        <v>0</v>
      </c>
      <c r="R338" s="159">
        <v>0</v>
      </c>
      <c r="S338" s="158">
        <v>2</v>
      </c>
      <c r="T338" s="158">
        <v>2</v>
      </c>
      <c r="U338" s="158">
        <v>0</v>
      </c>
      <c r="V338" s="158">
        <v>0</v>
      </c>
      <c r="W338" s="157">
        <v>0</v>
      </c>
      <c r="X338" s="157">
        <v>0</v>
      </c>
      <c r="Y338" s="157">
        <v>0</v>
      </c>
      <c r="Z338" s="157">
        <v>0</v>
      </c>
      <c r="AA338" s="157">
        <v>0</v>
      </c>
      <c r="AB338" s="157">
        <v>0</v>
      </c>
      <c r="AC338" s="157">
        <v>22.538450648059857</v>
      </c>
      <c r="AD338" s="157">
        <v>0</v>
      </c>
      <c r="AE338" s="157">
        <v>17.857935755233164</v>
      </c>
      <c r="AF338" s="157">
        <v>0</v>
      </c>
      <c r="AG338" s="144"/>
    </row>
    <row r="339" spans="1:33" ht="15.75" customHeight="1">
      <c r="A339" s="154"/>
      <c r="B339" s="150">
        <v>1</v>
      </c>
      <c r="C339" s="150" t="s">
        <v>852</v>
      </c>
      <c r="D339" s="149">
        <v>322</v>
      </c>
      <c r="E339" s="147">
        <v>7.3418547199999997</v>
      </c>
      <c r="F339" s="147">
        <v>0</v>
      </c>
      <c r="G339" s="147">
        <v>0</v>
      </c>
      <c r="H339" s="147">
        <v>0.26937889999999998</v>
      </c>
      <c r="I339" s="147">
        <v>0.26937889999999998</v>
      </c>
      <c r="J339" s="145">
        <v>0</v>
      </c>
      <c r="K339" s="147">
        <v>0</v>
      </c>
      <c r="L339" s="147">
        <v>0</v>
      </c>
      <c r="M339" s="147">
        <v>0</v>
      </c>
      <c r="N339" s="147">
        <v>0</v>
      </c>
      <c r="O339" s="147">
        <v>7.0724758199999993</v>
      </c>
      <c r="P339" s="147">
        <v>7.0724758199999993</v>
      </c>
      <c r="Q339" s="147">
        <v>0</v>
      </c>
      <c r="R339" s="147">
        <v>0</v>
      </c>
      <c r="S339" s="152">
        <v>2</v>
      </c>
      <c r="T339" s="152">
        <v>2</v>
      </c>
      <c r="U339" s="152">
        <v>0</v>
      </c>
      <c r="V339" s="152">
        <v>0</v>
      </c>
      <c r="W339" s="145"/>
      <c r="X339" s="146"/>
      <c r="Y339" s="146"/>
      <c r="Z339" s="155"/>
      <c r="AA339" s="146"/>
      <c r="AB339" s="155"/>
      <c r="AC339" s="155"/>
      <c r="AD339" s="155"/>
      <c r="AE339" s="146"/>
      <c r="AF339" s="155"/>
      <c r="AG339" s="144"/>
    </row>
    <row r="340" spans="1:33" ht="15.75" customHeight="1">
      <c r="A340" s="154"/>
      <c r="B340" s="150" t="s">
        <v>851</v>
      </c>
      <c r="C340" s="156" t="s">
        <v>850</v>
      </c>
      <c r="D340" s="153">
        <v>323</v>
      </c>
      <c r="E340" s="147">
        <v>0</v>
      </c>
      <c r="F340" s="147">
        <v>0</v>
      </c>
      <c r="G340" s="147">
        <v>0</v>
      </c>
      <c r="H340" s="147">
        <v>0</v>
      </c>
      <c r="I340" s="147">
        <v>0</v>
      </c>
      <c r="J340" s="145">
        <v>0</v>
      </c>
      <c r="K340" s="147">
        <v>0</v>
      </c>
      <c r="L340" s="147">
        <v>0</v>
      </c>
      <c r="M340" s="147">
        <v>0</v>
      </c>
      <c r="N340" s="147">
        <v>0</v>
      </c>
      <c r="O340" s="147">
        <v>0</v>
      </c>
      <c r="P340" s="147">
        <v>0</v>
      </c>
      <c r="Q340" s="147">
        <v>0</v>
      </c>
      <c r="R340" s="147">
        <v>0</v>
      </c>
      <c r="S340" s="152">
        <v>0</v>
      </c>
      <c r="T340" s="152">
        <v>0</v>
      </c>
      <c r="U340" s="152">
        <v>0</v>
      </c>
      <c r="V340" s="152">
        <v>0</v>
      </c>
      <c r="W340" s="145"/>
      <c r="X340" s="146"/>
      <c r="Y340" s="146"/>
      <c r="Z340" s="155"/>
      <c r="AA340" s="146"/>
      <c r="AB340" s="155"/>
      <c r="AC340" s="155"/>
      <c r="AD340" s="155"/>
      <c r="AE340" s="146"/>
      <c r="AF340" s="155"/>
      <c r="AG340" s="144"/>
    </row>
    <row r="341" spans="1:33" ht="15.75" customHeight="1">
      <c r="A341" s="154"/>
      <c r="B341" s="150" t="s">
        <v>849</v>
      </c>
      <c r="C341" s="156" t="s">
        <v>848</v>
      </c>
      <c r="D341" s="149">
        <v>324</v>
      </c>
      <c r="E341" s="147">
        <v>7.3418547199999997</v>
      </c>
      <c r="F341" s="147">
        <v>0</v>
      </c>
      <c r="G341" s="147">
        <v>0</v>
      </c>
      <c r="H341" s="147">
        <v>0.26937889999999998</v>
      </c>
      <c r="I341" s="147">
        <v>0.26937889999999998</v>
      </c>
      <c r="J341" s="145">
        <v>0</v>
      </c>
      <c r="K341" s="147">
        <v>0</v>
      </c>
      <c r="L341" s="147">
        <v>0</v>
      </c>
      <c r="M341" s="147">
        <v>0</v>
      </c>
      <c r="N341" s="147">
        <v>0</v>
      </c>
      <c r="O341" s="147">
        <v>7.0724758199999993</v>
      </c>
      <c r="P341" s="147">
        <v>7.0724758199999993</v>
      </c>
      <c r="Q341" s="147">
        <v>0</v>
      </c>
      <c r="R341" s="147">
        <v>0</v>
      </c>
      <c r="S341" s="152">
        <v>2</v>
      </c>
      <c r="T341" s="152">
        <v>2</v>
      </c>
      <c r="U341" s="152">
        <v>0</v>
      </c>
      <c r="V341" s="152">
        <v>0</v>
      </c>
      <c r="W341" s="145"/>
      <c r="X341" s="146"/>
      <c r="Y341" s="146"/>
      <c r="Z341" s="155"/>
      <c r="AA341" s="146"/>
      <c r="AB341" s="155"/>
      <c r="AC341" s="155"/>
      <c r="AD341" s="155"/>
      <c r="AE341" s="146"/>
      <c r="AF341" s="155"/>
      <c r="AG341" s="144"/>
    </row>
    <row r="342" spans="1:33" ht="15.75" customHeight="1">
      <c r="A342" s="154"/>
      <c r="B342" s="150" t="s">
        <v>847</v>
      </c>
      <c r="C342" s="156" t="s">
        <v>846</v>
      </c>
      <c r="D342" s="153">
        <v>325</v>
      </c>
      <c r="E342" s="147">
        <v>0</v>
      </c>
      <c r="F342" s="147">
        <v>0</v>
      </c>
      <c r="G342" s="147">
        <v>0</v>
      </c>
      <c r="H342" s="147">
        <v>0</v>
      </c>
      <c r="I342" s="147">
        <v>0</v>
      </c>
      <c r="J342" s="145">
        <v>0</v>
      </c>
      <c r="K342" s="147">
        <v>0</v>
      </c>
      <c r="L342" s="147">
        <v>0</v>
      </c>
      <c r="M342" s="147">
        <v>0</v>
      </c>
      <c r="N342" s="147">
        <v>0</v>
      </c>
      <c r="O342" s="147">
        <v>0</v>
      </c>
      <c r="P342" s="147">
        <v>0</v>
      </c>
      <c r="Q342" s="147">
        <v>0</v>
      </c>
      <c r="R342" s="147">
        <v>0</v>
      </c>
      <c r="S342" s="152">
        <v>0</v>
      </c>
      <c r="T342" s="152">
        <v>0</v>
      </c>
      <c r="U342" s="152">
        <v>0</v>
      </c>
      <c r="V342" s="152">
        <v>0</v>
      </c>
      <c r="W342" s="145"/>
      <c r="X342" s="146"/>
      <c r="Y342" s="146"/>
      <c r="Z342" s="155"/>
      <c r="AA342" s="146"/>
      <c r="AB342" s="155"/>
      <c r="AC342" s="155"/>
      <c r="AD342" s="155"/>
      <c r="AE342" s="146"/>
      <c r="AF342" s="155"/>
      <c r="AG342" s="144"/>
    </row>
    <row r="343" spans="1:33" ht="15.75" customHeight="1">
      <c r="A343" s="154"/>
      <c r="B343" s="150">
        <v>2</v>
      </c>
      <c r="C343" s="150" t="s">
        <v>845</v>
      </c>
      <c r="D343" s="149">
        <v>326</v>
      </c>
      <c r="E343" s="147">
        <v>0</v>
      </c>
      <c r="F343" s="145">
        <v>0</v>
      </c>
      <c r="G343" s="145">
        <v>0</v>
      </c>
      <c r="H343" s="147">
        <v>0</v>
      </c>
      <c r="I343" s="147">
        <v>0</v>
      </c>
      <c r="J343" s="147">
        <v>0</v>
      </c>
      <c r="K343" s="147">
        <v>0</v>
      </c>
      <c r="L343" s="147">
        <v>0</v>
      </c>
      <c r="M343" s="147">
        <v>0</v>
      </c>
      <c r="N343" s="147">
        <v>0</v>
      </c>
      <c r="O343" s="147">
        <v>0</v>
      </c>
      <c r="P343" s="147">
        <v>0</v>
      </c>
      <c r="Q343" s="147">
        <v>0</v>
      </c>
      <c r="R343" s="147">
        <v>0</v>
      </c>
      <c r="S343" s="152">
        <v>0</v>
      </c>
      <c r="T343" s="152">
        <v>0</v>
      </c>
      <c r="U343" s="152">
        <v>0</v>
      </c>
      <c r="V343" s="152">
        <v>0</v>
      </c>
      <c r="W343" s="145"/>
      <c r="X343" s="146"/>
      <c r="Y343" s="146"/>
      <c r="Z343" s="145"/>
      <c r="AA343" s="146"/>
      <c r="AB343" s="145"/>
      <c r="AC343" s="145"/>
      <c r="AD343" s="145"/>
      <c r="AE343" s="146"/>
      <c r="AF343" s="145"/>
      <c r="AG343" s="144"/>
    </row>
    <row r="344" spans="1:33" ht="15.75" customHeight="1">
      <c r="A344" s="154"/>
      <c r="B344" s="150">
        <v>3</v>
      </c>
      <c r="C344" s="150" t="s">
        <v>844</v>
      </c>
      <c r="D344" s="153">
        <v>327</v>
      </c>
      <c r="E344" s="147">
        <v>0</v>
      </c>
      <c r="F344" s="145">
        <v>0</v>
      </c>
      <c r="G344" s="145">
        <v>0</v>
      </c>
      <c r="H344" s="147">
        <v>0</v>
      </c>
      <c r="I344" s="147">
        <v>0</v>
      </c>
      <c r="J344" s="147">
        <v>0</v>
      </c>
      <c r="K344" s="147">
        <v>0</v>
      </c>
      <c r="L344" s="147">
        <v>0</v>
      </c>
      <c r="M344" s="147">
        <v>0</v>
      </c>
      <c r="N344" s="147">
        <v>0</v>
      </c>
      <c r="O344" s="147">
        <v>0</v>
      </c>
      <c r="P344" s="147">
        <v>0</v>
      </c>
      <c r="Q344" s="147">
        <v>0</v>
      </c>
      <c r="R344" s="147">
        <v>0</v>
      </c>
      <c r="S344" s="152">
        <v>0</v>
      </c>
      <c r="T344" s="152">
        <v>0</v>
      </c>
      <c r="U344" s="152">
        <v>0</v>
      </c>
      <c r="V344" s="152">
        <v>0</v>
      </c>
      <c r="W344" s="145"/>
      <c r="X344" s="146"/>
      <c r="Y344" s="146"/>
      <c r="Z344" s="145"/>
      <c r="AA344" s="146"/>
      <c r="AB344" s="145"/>
      <c r="AC344" s="145"/>
      <c r="AD344" s="145"/>
      <c r="AE344" s="146"/>
      <c r="AF344" s="145"/>
      <c r="AG344" s="144"/>
    </row>
    <row r="345" spans="1:33" ht="15.75" customHeight="1">
      <c r="A345" s="154"/>
      <c r="B345" s="150">
        <v>4</v>
      </c>
      <c r="C345" s="150" t="s">
        <v>843</v>
      </c>
      <c r="D345" s="149">
        <v>328</v>
      </c>
      <c r="E345" s="147">
        <v>0</v>
      </c>
      <c r="F345" s="145">
        <v>0</v>
      </c>
      <c r="G345" s="145">
        <v>0</v>
      </c>
      <c r="H345" s="147">
        <v>0</v>
      </c>
      <c r="I345" s="147">
        <v>0</v>
      </c>
      <c r="J345" s="147">
        <v>0</v>
      </c>
      <c r="K345" s="147">
        <v>0</v>
      </c>
      <c r="L345" s="147">
        <v>0</v>
      </c>
      <c r="M345" s="147">
        <v>0</v>
      </c>
      <c r="N345" s="147">
        <v>0</v>
      </c>
      <c r="O345" s="147">
        <v>0</v>
      </c>
      <c r="P345" s="147">
        <v>0</v>
      </c>
      <c r="Q345" s="147">
        <v>0</v>
      </c>
      <c r="R345" s="147">
        <v>0</v>
      </c>
      <c r="S345" s="152">
        <v>0</v>
      </c>
      <c r="T345" s="152">
        <v>0</v>
      </c>
      <c r="U345" s="152">
        <v>0</v>
      </c>
      <c r="V345" s="152">
        <v>0</v>
      </c>
      <c r="W345" s="145"/>
      <c r="X345" s="146"/>
      <c r="Y345" s="146"/>
      <c r="Z345" s="145"/>
      <c r="AA345" s="146"/>
      <c r="AB345" s="145"/>
      <c r="AC345" s="145"/>
      <c r="AD345" s="145"/>
      <c r="AE345" s="146"/>
      <c r="AF345" s="145"/>
      <c r="AG345" s="144"/>
    </row>
    <row r="346" spans="1:33" ht="15.75" customHeight="1">
      <c r="A346" s="154"/>
      <c r="B346" s="150">
        <v>5</v>
      </c>
      <c r="C346" s="150" t="s">
        <v>842</v>
      </c>
      <c r="D346" s="153">
        <v>329</v>
      </c>
      <c r="E346" s="147">
        <v>0</v>
      </c>
      <c r="F346" s="145">
        <v>0</v>
      </c>
      <c r="G346" s="145">
        <v>0</v>
      </c>
      <c r="H346" s="147">
        <v>0</v>
      </c>
      <c r="I346" s="147">
        <v>0</v>
      </c>
      <c r="J346" s="147">
        <v>0</v>
      </c>
      <c r="K346" s="147">
        <v>0</v>
      </c>
      <c r="L346" s="147">
        <v>0</v>
      </c>
      <c r="M346" s="147">
        <v>0</v>
      </c>
      <c r="N346" s="147">
        <v>0</v>
      </c>
      <c r="O346" s="147">
        <v>0</v>
      </c>
      <c r="P346" s="147">
        <v>0</v>
      </c>
      <c r="Q346" s="147">
        <v>0</v>
      </c>
      <c r="R346" s="147">
        <v>0</v>
      </c>
      <c r="S346" s="152">
        <v>0</v>
      </c>
      <c r="T346" s="152">
        <v>0</v>
      </c>
      <c r="U346" s="152">
        <v>0</v>
      </c>
      <c r="V346" s="152">
        <v>0</v>
      </c>
      <c r="W346" s="145"/>
      <c r="X346" s="146"/>
      <c r="Y346" s="146"/>
      <c r="Z346" s="145"/>
      <c r="AA346" s="146"/>
      <c r="AB346" s="145"/>
      <c r="AC346" s="145"/>
      <c r="AD346" s="145"/>
      <c r="AE346" s="146"/>
      <c r="AF346" s="145"/>
      <c r="AG346" s="144"/>
    </row>
    <row r="347" spans="1:33" ht="15.75" customHeight="1">
      <c r="A347" s="151"/>
      <c r="B347" s="150">
        <v>6</v>
      </c>
      <c r="C347" s="150" t="s">
        <v>841</v>
      </c>
      <c r="D347" s="149">
        <v>330</v>
      </c>
      <c r="E347" s="147">
        <v>3.6709273600000002E-2</v>
      </c>
      <c r="F347" s="145">
        <v>0</v>
      </c>
      <c r="G347" s="145">
        <v>0</v>
      </c>
      <c r="H347" s="145">
        <v>0</v>
      </c>
      <c r="I347" s="145">
        <v>0</v>
      </c>
      <c r="J347" s="148">
        <v>0</v>
      </c>
      <c r="K347" s="148">
        <v>0</v>
      </c>
      <c r="L347" s="148">
        <v>0</v>
      </c>
      <c r="M347" s="148">
        <v>0</v>
      </c>
      <c r="N347" s="148">
        <v>1.346894500000001E-3</v>
      </c>
      <c r="O347" s="147">
        <v>3.5362379100000001E-2</v>
      </c>
      <c r="P347" s="145"/>
      <c r="Q347" s="145"/>
      <c r="R347" s="145"/>
      <c r="S347" s="162"/>
      <c r="T347" s="162"/>
      <c r="U347" s="162"/>
      <c r="V347" s="162"/>
      <c r="W347" s="145"/>
      <c r="X347" s="146"/>
      <c r="Y347" s="146"/>
      <c r="Z347" s="145"/>
      <c r="AA347" s="146"/>
      <c r="AB347" s="145"/>
      <c r="AC347" s="145"/>
      <c r="AD347" s="145"/>
      <c r="AE347" s="146"/>
      <c r="AF347" s="145"/>
      <c r="AG347" s="144"/>
    </row>
    <row r="348" spans="1:33" ht="28.5" customHeight="1">
      <c r="A348" s="161" t="s">
        <v>854</v>
      </c>
      <c r="B348" s="150"/>
      <c r="C348" s="160" t="s">
        <v>856</v>
      </c>
      <c r="D348" s="153">
        <v>331</v>
      </c>
      <c r="E348" s="159">
        <v>227.77516392360005</v>
      </c>
      <c r="F348" s="159">
        <v>0</v>
      </c>
      <c r="G348" s="159">
        <v>0</v>
      </c>
      <c r="H348" s="159">
        <v>25.892040640000001</v>
      </c>
      <c r="I348" s="159">
        <v>25.892040640000001</v>
      </c>
      <c r="J348" s="145">
        <v>0</v>
      </c>
      <c r="K348" s="159">
        <v>4.366952639999986E-2</v>
      </c>
      <c r="L348" s="159">
        <v>0</v>
      </c>
      <c r="M348" s="159">
        <v>39.557840190000007</v>
      </c>
      <c r="N348" s="159">
        <v>39.557840190000007</v>
      </c>
      <c r="O348" s="159">
        <v>201.92679280999999</v>
      </c>
      <c r="P348" s="159">
        <v>141.70070504</v>
      </c>
      <c r="Q348" s="159">
        <v>0</v>
      </c>
      <c r="R348" s="159">
        <v>0</v>
      </c>
      <c r="S348" s="158">
        <v>16</v>
      </c>
      <c r="T348" s="158">
        <v>15</v>
      </c>
      <c r="U348" s="158">
        <v>0</v>
      </c>
      <c r="V348" s="158">
        <v>0</v>
      </c>
      <c r="W348" s="157">
        <v>0</v>
      </c>
      <c r="X348" s="157">
        <v>0</v>
      </c>
      <c r="Y348" s="157">
        <v>0</v>
      </c>
      <c r="Z348" s="157">
        <v>0</v>
      </c>
      <c r="AA348" s="157">
        <v>0</v>
      </c>
      <c r="AB348" s="157">
        <v>0</v>
      </c>
      <c r="AC348" s="157">
        <v>6.0243642483739528</v>
      </c>
      <c r="AD348" s="157">
        <v>46.000000000000014</v>
      </c>
      <c r="AE348" s="157">
        <v>11.135170940195296</v>
      </c>
      <c r="AF348" s="157">
        <v>12.000000000000004</v>
      </c>
      <c r="AG348" s="144"/>
    </row>
    <row r="349" spans="1:33" ht="15.75" customHeight="1">
      <c r="A349" s="154"/>
      <c r="B349" s="150">
        <v>1</v>
      </c>
      <c r="C349" s="150" t="s">
        <v>852</v>
      </c>
      <c r="D349" s="149">
        <v>332</v>
      </c>
      <c r="E349" s="147">
        <v>167.59274568000004</v>
      </c>
      <c r="F349" s="147">
        <v>0</v>
      </c>
      <c r="G349" s="147">
        <v>0</v>
      </c>
      <c r="H349" s="147">
        <v>25.892040640000001</v>
      </c>
      <c r="I349" s="147">
        <v>25.892040640000001</v>
      </c>
      <c r="J349" s="145">
        <v>0</v>
      </c>
      <c r="K349" s="147">
        <v>0</v>
      </c>
      <c r="L349" s="147">
        <v>0</v>
      </c>
      <c r="M349" s="147">
        <v>39.557840190000007</v>
      </c>
      <c r="N349" s="147">
        <v>39.557840190000007</v>
      </c>
      <c r="O349" s="147">
        <v>141.70070504</v>
      </c>
      <c r="P349" s="147">
        <v>141.70070504</v>
      </c>
      <c r="Q349" s="147">
        <v>0</v>
      </c>
      <c r="R349" s="147">
        <v>0</v>
      </c>
      <c r="S349" s="152">
        <v>15</v>
      </c>
      <c r="T349" s="152">
        <v>15</v>
      </c>
      <c r="U349" s="152">
        <v>0</v>
      </c>
      <c r="V349" s="152">
        <v>0</v>
      </c>
      <c r="W349" s="145"/>
      <c r="X349" s="146"/>
      <c r="Y349" s="146"/>
      <c r="Z349" s="155"/>
      <c r="AA349" s="146"/>
      <c r="AB349" s="155"/>
      <c r="AC349" s="155"/>
      <c r="AD349" s="155"/>
      <c r="AE349" s="146"/>
      <c r="AF349" s="155"/>
      <c r="AG349" s="144"/>
    </row>
    <row r="350" spans="1:33" ht="15.75" customHeight="1">
      <c r="A350" s="154"/>
      <c r="B350" s="150" t="s">
        <v>851</v>
      </c>
      <c r="C350" s="156" t="s">
        <v>850</v>
      </c>
      <c r="D350" s="153">
        <v>333</v>
      </c>
      <c r="E350" s="147">
        <v>165.41291368000003</v>
      </c>
      <c r="F350" s="147">
        <v>0</v>
      </c>
      <c r="G350" s="147">
        <v>0</v>
      </c>
      <c r="H350" s="147">
        <v>25.833398680000002</v>
      </c>
      <c r="I350" s="147">
        <v>25.833398680000002</v>
      </c>
      <c r="J350" s="145">
        <v>0</v>
      </c>
      <c r="K350" s="147">
        <v>0</v>
      </c>
      <c r="L350" s="147">
        <v>0</v>
      </c>
      <c r="M350" s="147">
        <v>0</v>
      </c>
      <c r="N350" s="147">
        <v>0</v>
      </c>
      <c r="O350" s="147">
        <v>139.57951500000001</v>
      </c>
      <c r="P350" s="147">
        <v>139.57951500000001</v>
      </c>
      <c r="Q350" s="147">
        <v>0</v>
      </c>
      <c r="R350" s="147">
        <v>0</v>
      </c>
      <c r="S350" s="152">
        <v>13</v>
      </c>
      <c r="T350" s="152">
        <v>13</v>
      </c>
      <c r="U350" s="152">
        <v>0</v>
      </c>
      <c r="V350" s="152">
        <v>0</v>
      </c>
      <c r="W350" s="145"/>
      <c r="X350" s="146"/>
      <c r="Y350" s="146"/>
      <c r="Z350" s="155"/>
      <c r="AA350" s="146"/>
      <c r="AB350" s="155"/>
      <c r="AC350" s="155"/>
      <c r="AD350" s="155"/>
      <c r="AE350" s="146"/>
      <c r="AF350" s="155"/>
      <c r="AG350" s="144"/>
    </row>
    <row r="351" spans="1:33" ht="15.75" customHeight="1">
      <c r="A351" s="154"/>
      <c r="B351" s="150" t="s">
        <v>849</v>
      </c>
      <c r="C351" s="156" t="s">
        <v>848</v>
      </c>
      <c r="D351" s="149">
        <v>334</v>
      </c>
      <c r="E351" s="147">
        <v>2.1798320000000002</v>
      </c>
      <c r="F351" s="147">
        <v>0</v>
      </c>
      <c r="G351" s="147">
        <v>0</v>
      </c>
      <c r="H351" s="147">
        <v>5.8641959999999993E-2</v>
      </c>
      <c r="I351" s="147">
        <v>5.8641959999999993E-2</v>
      </c>
      <c r="J351" s="145">
        <v>0</v>
      </c>
      <c r="K351" s="147">
        <v>0</v>
      </c>
      <c r="L351" s="147">
        <v>0</v>
      </c>
      <c r="M351" s="147">
        <v>39.557840190000007</v>
      </c>
      <c r="N351" s="147">
        <v>39.557840190000007</v>
      </c>
      <c r="O351" s="147">
        <v>2.1211900400000019</v>
      </c>
      <c r="P351" s="147">
        <v>2.1211900400000001</v>
      </c>
      <c r="Q351" s="147">
        <v>0</v>
      </c>
      <c r="R351" s="147">
        <v>0</v>
      </c>
      <c r="S351" s="152">
        <v>2</v>
      </c>
      <c r="T351" s="152">
        <v>2</v>
      </c>
      <c r="U351" s="152">
        <v>0</v>
      </c>
      <c r="V351" s="152">
        <v>0</v>
      </c>
      <c r="W351" s="145"/>
      <c r="X351" s="146"/>
      <c r="Y351" s="146"/>
      <c r="Z351" s="155"/>
      <c r="AA351" s="146"/>
      <c r="AB351" s="155"/>
      <c r="AC351" s="155"/>
      <c r="AD351" s="155"/>
      <c r="AE351" s="146"/>
      <c r="AF351" s="155"/>
      <c r="AG351" s="144"/>
    </row>
    <row r="352" spans="1:33" ht="15.75" customHeight="1">
      <c r="A352" s="154"/>
      <c r="B352" s="150" t="s">
        <v>847</v>
      </c>
      <c r="C352" s="156" t="s">
        <v>846</v>
      </c>
      <c r="D352" s="153">
        <v>335</v>
      </c>
      <c r="E352" s="147">
        <v>0</v>
      </c>
      <c r="F352" s="147">
        <v>0</v>
      </c>
      <c r="G352" s="147">
        <v>0</v>
      </c>
      <c r="H352" s="147">
        <v>0</v>
      </c>
      <c r="I352" s="147">
        <v>0</v>
      </c>
      <c r="J352" s="145">
        <v>0</v>
      </c>
      <c r="K352" s="147">
        <v>0</v>
      </c>
      <c r="L352" s="147">
        <v>0</v>
      </c>
      <c r="M352" s="147">
        <v>0</v>
      </c>
      <c r="N352" s="147">
        <v>0</v>
      </c>
      <c r="O352" s="147">
        <v>0</v>
      </c>
      <c r="P352" s="147">
        <v>0</v>
      </c>
      <c r="Q352" s="147">
        <v>0</v>
      </c>
      <c r="R352" s="147">
        <v>0</v>
      </c>
      <c r="S352" s="152">
        <v>0</v>
      </c>
      <c r="T352" s="152">
        <v>0</v>
      </c>
      <c r="U352" s="152">
        <v>0</v>
      </c>
      <c r="V352" s="152">
        <v>0</v>
      </c>
      <c r="W352" s="145"/>
      <c r="X352" s="146"/>
      <c r="Y352" s="146"/>
      <c r="Z352" s="155"/>
      <c r="AA352" s="146"/>
      <c r="AB352" s="155"/>
      <c r="AC352" s="155"/>
      <c r="AD352" s="155"/>
      <c r="AE352" s="146"/>
      <c r="AF352" s="155"/>
      <c r="AG352" s="144"/>
    </row>
    <row r="353" spans="1:33" ht="15.75" customHeight="1">
      <c r="A353" s="154"/>
      <c r="B353" s="150">
        <v>2</v>
      </c>
      <c r="C353" s="150" t="s">
        <v>845</v>
      </c>
      <c r="D353" s="149">
        <v>336</v>
      </c>
      <c r="E353" s="147">
        <v>0</v>
      </c>
      <c r="F353" s="145">
        <v>0</v>
      </c>
      <c r="G353" s="145">
        <v>0</v>
      </c>
      <c r="H353" s="147">
        <v>0</v>
      </c>
      <c r="I353" s="147">
        <v>0</v>
      </c>
      <c r="J353" s="147">
        <v>0</v>
      </c>
      <c r="K353" s="147">
        <v>0</v>
      </c>
      <c r="L353" s="147">
        <v>0</v>
      </c>
      <c r="M353" s="147">
        <v>0</v>
      </c>
      <c r="N353" s="147">
        <v>0</v>
      </c>
      <c r="O353" s="147">
        <v>0</v>
      </c>
      <c r="P353" s="147">
        <v>0</v>
      </c>
      <c r="Q353" s="147">
        <v>0</v>
      </c>
      <c r="R353" s="147">
        <v>0</v>
      </c>
      <c r="S353" s="152">
        <v>0</v>
      </c>
      <c r="T353" s="152">
        <v>0</v>
      </c>
      <c r="U353" s="152">
        <v>0</v>
      </c>
      <c r="V353" s="152">
        <v>0</v>
      </c>
      <c r="W353" s="145"/>
      <c r="X353" s="146"/>
      <c r="Y353" s="146"/>
      <c r="Z353" s="145"/>
      <c r="AA353" s="146"/>
      <c r="AB353" s="145"/>
      <c r="AC353" s="145"/>
      <c r="AD353" s="145"/>
      <c r="AE353" s="146"/>
      <c r="AF353" s="145"/>
      <c r="AG353" s="144"/>
    </row>
    <row r="354" spans="1:33" ht="15.75" customHeight="1">
      <c r="A354" s="154"/>
      <c r="B354" s="150">
        <v>3</v>
      </c>
      <c r="C354" s="150" t="s">
        <v>844</v>
      </c>
      <c r="D354" s="153">
        <v>337</v>
      </c>
      <c r="E354" s="147">
        <v>0</v>
      </c>
      <c r="F354" s="145">
        <v>0</v>
      </c>
      <c r="G354" s="145">
        <v>0</v>
      </c>
      <c r="H354" s="147">
        <v>0</v>
      </c>
      <c r="I354" s="147">
        <v>0</v>
      </c>
      <c r="J354" s="147">
        <v>0</v>
      </c>
      <c r="K354" s="147">
        <v>0</v>
      </c>
      <c r="L354" s="147">
        <v>0</v>
      </c>
      <c r="M354" s="147">
        <v>0</v>
      </c>
      <c r="N354" s="147">
        <v>0</v>
      </c>
      <c r="O354" s="147">
        <v>0</v>
      </c>
      <c r="P354" s="147">
        <v>0</v>
      </c>
      <c r="Q354" s="147">
        <v>0</v>
      </c>
      <c r="R354" s="147">
        <v>0</v>
      </c>
      <c r="S354" s="152">
        <v>0</v>
      </c>
      <c r="T354" s="152">
        <v>0</v>
      </c>
      <c r="U354" s="152">
        <v>0</v>
      </c>
      <c r="V354" s="152">
        <v>0</v>
      </c>
      <c r="W354" s="145"/>
      <c r="X354" s="146"/>
      <c r="Y354" s="146"/>
      <c r="Z354" s="145"/>
      <c r="AA354" s="146"/>
      <c r="AB354" s="145"/>
      <c r="AC354" s="145"/>
      <c r="AD354" s="145"/>
      <c r="AE354" s="146"/>
      <c r="AF354" s="145"/>
      <c r="AG354" s="144"/>
    </row>
    <row r="355" spans="1:33" ht="15.75" customHeight="1">
      <c r="A355" s="154"/>
      <c r="B355" s="150">
        <v>4</v>
      </c>
      <c r="C355" s="150" t="s">
        <v>843</v>
      </c>
      <c r="D355" s="149">
        <v>338</v>
      </c>
      <c r="E355" s="147">
        <v>60.182418243600004</v>
      </c>
      <c r="F355" s="145">
        <v>0</v>
      </c>
      <c r="G355" s="145">
        <v>0</v>
      </c>
      <c r="H355" s="147">
        <v>0</v>
      </c>
      <c r="I355" s="147">
        <v>0</v>
      </c>
      <c r="J355" s="147">
        <v>0</v>
      </c>
      <c r="K355" s="147">
        <v>4.366952639999986E-2</v>
      </c>
      <c r="L355" s="147">
        <v>0</v>
      </c>
      <c r="M355" s="147">
        <v>0</v>
      </c>
      <c r="N355" s="147">
        <v>0</v>
      </c>
      <c r="O355" s="147">
        <v>60.226087770000007</v>
      </c>
      <c r="P355" s="147">
        <v>0</v>
      </c>
      <c r="Q355" s="147">
        <v>0</v>
      </c>
      <c r="R355" s="147">
        <v>0</v>
      </c>
      <c r="S355" s="152">
        <v>1</v>
      </c>
      <c r="T355" s="152">
        <v>0</v>
      </c>
      <c r="U355" s="152">
        <v>0</v>
      </c>
      <c r="V355" s="152">
        <v>0</v>
      </c>
      <c r="W355" s="145"/>
      <c r="X355" s="146"/>
      <c r="Y355" s="146"/>
      <c r="Z355" s="145"/>
      <c r="AA355" s="146"/>
      <c r="AB355" s="145"/>
      <c r="AC355" s="145"/>
      <c r="AD355" s="145"/>
      <c r="AE355" s="146"/>
      <c r="AF355" s="145"/>
      <c r="AG355" s="144"/>
    </row>
    <row r="356" spans="1:33" ht="15.75" customHeight="1">
      <c r="A356" s="154"/>
      <c r="B356" s="150">
        <v>5</v>
      </c>
      <c r="C356" s="150" t="s">
        <v>842</v>
      </c>
      <c r="D356" s="153">
        <v>339</v>
      </c>
      <c r="E356" s="147">
        <v>0</v>
      </c>
      <c r="F356" s="145">
        <v>0</v>
      </c>
      <c r="G356" s="145">
        <v>0</v>
      </c>
      <c r="H356" s="147">
        <v>0</v>
      </c>
      <c r="I356" s="147">
        <v>0</v>
      </c>
      <c r="J356" s="147">
        <v>0</v>
      </c>
      <c r="K356" s="147">
        <v>0</v>
      </c>
      <c r="L356" s="147">
        <v>0</v>
      </c>
      <c r="M356" s="147">
        <v>0</v>
      </c>
      <c r="N356" s="147">
        <v>0</v>
      </c>
      <c r="O356" s="147">
        <v>0</v>
      </c>
      <c r="P356" s="147">
        <v>0</v>
      </c>
      <c r="Q356" s="147">
        <v>0</v>
      </c>
      <c r="R356" s="147">
        <v>0</v>
      </c>
      <c r="S356" s="152">
        <v>0</v>
      </c>
      <c r="T356" s="152">
        <v>0</v>
      </c>
      <c r="U356" s="152">
        <v>0</v>
      </c>
      <c r="V356" s="152">
        <v>0</v>
      </c>
      <c r="W356" s="145"/>
      <c r="X356" s="146"/>
      <c r="Y356" s="146"/>
      <c r="Z356" s="145"/>
      <c r="AA356" s="146"/>
      <c r="AB356" s="145"/>
      <c r="AC356" s="145"/>
      <c r="AD356" s="145"/>
      <c r="AE356" s="146"/>
      <c r="AF356" s="145"/>
      <c r="AG356" s="144"/>
    </row>
    <row r="357" spans="1:33" ht="15.75" customHeight="1">
      <c r="A357" s="151"/>
      <c r="B357" s="150">
        <v>6</v>
      </c>
      <c r="C357" s="150" t="s">
        <v>841</v>
      </c>
      <c r="D357" s="149">
        <v>340</v>
      </c>
      <c r="E357" s="147">
        <v>30.929172820000002</v>
      </c>
      <c r="F357" s="145">
        <v>0</v>
      </c>
      <c r="G357" s="145">
        <v>0</v>
      </c>
      <c r="H357" s="145">
        <v>0</v>
      </c>
      <c r="I357" s="145">
        <v>0</v>
      </c>
      <c r="J357" s="148">
        <v>0</v>
      </c>
      <c r="K357" s="148">
        <v>0</v>
      </c>
      <c r="L357" s="148">
        <v>0</v>
      </c>
      <c r="M357" s="148">
        <v>0.21962397094999814</v>
      </c>
      <c r="N357" s="148">
        <v>0.32724940414999987</v>
      </c>
      <c r="O357" s="147">
        <v>30.821547386800002</v>
      </c>
      <c r="P357" s="145"/>
      <c r="Q357" s="145"/>
      <c r="R357" s="145"/>
      <c r="S357" s="162"/>
      <c r="T357" s="162"/>
      <c r="U357" s="162"/>
      <c r="V357" s="162"/>
      <c r="W357" s="145"/>
      <c r="X357" s="146"/>
      <c r="Y357" s="146"/>
      <c r="Z357" s="145"/>
      <c r="AA357" s="146"/>
      <c r="AB357" s="145"/>
      <c r="AC357" s="145"/>
      <c r="AD357" s="145"/>
      <c r="AE357" s="146"/>
      <c r="AF357" s="145"/>
      <c r="AG357" s="144"/>
    </row>
    <row r="358" spans="1:33" ht="28.5" customHeight="1">
      <c r="A358" s="161" t="s">
        <v>854</v>
      </c>
      <c r="B358" s="150"/>
      <c r="C358" s="160" t="s">
        <v>855</v>
      </c>
      <c r="D358" s="153">
        <v>341</v>
      </c>
      <c r="E358" s="159">
        <v>1330605.6708533738</v>
      </c>
      <c r="F358" s="159">
        <v>27545.592253499999</v>
      </c>
      <c r="G358" s="159">
        <v>27545.592253499999</v>
      </c>
      <c r="H358" s="159">
        <v>67223.496760079914</v>
      </c>
      <c r="I358" s="159">
        <v>67223.496760079972</v>
      </c>
      <c r="J358" s="145">
        <v>0</v>
      </c>
      <c r="K358" s="159">
        <v>0</v>
      </c>
      <c r="L358" s="159">
        <v>0</v>
      </c>
      <c r="M358" s="159">
        <v>799418.54237034125</v>
      </c>
      <c r="N358" s="159">
        <v>799338.17774281872</v>
      </c>
      <c r="O358" s="159">
        <v>1291000.5196817163</v>
      </c>
      <c r="P358" s="159">
        <v>1291000.5196817087</v>
      </c>
      <c r="Q358" s="159">
        <v>145543.07956615186</v>
      </c>
      <c r="R358" s="159">
        <v>145543.07956615186</v>
      </c>
      <c r="S358" s="158">
        <v>138464</v>
      </c>
      <c r="T358" s="158">
        <v>138464</v>
      </c>
      <c r="U358" s="158">
        <v>14402</v>
      </c>
      <c r="V358" s="158">
        <v>14402</v>
      </c>
      <c r="W358" s="157">
        <v>24.133546685101113</v>
      </c>
      <c r="X358" s="157">
        <v>0</v>
      </c>
      <c r="Y358" s="157">
        <v>21.195712806869818</v>
      </c>
      <c r="Z358" s="157">
        <v>0</v>
      </c>
      <c r="AA358" s="157">
        <v>21.195712806869818</v>
      </c>
      <c r="AB358" s="157">
        <v>0</v>
      </c>
      <c r="AC358" s="157">
        <v>30.1023865192379</v>
      </c>
      <c r="AD358" s="157">
        <v>0</v>
      </c>
      <c r="AE358" s="157">
        <v>10.922102410400088</v>
      </c>
      <c r="AF358" s="157">
        <v>0</v>
      </c>
      <c r="AG358" s="144"/>
    </row>
    <row r="359" spans="1:33" ht="15.75" customHeight="1">
      <c r="A359" s="154"/>
      <c r="B359" s="150">
        <v>1</v>
      </c>
      <c r="C359" s="150" t="s">
        <v>852</v>
      </c>
      <c r="D359" s="149">
        <v>342</v>
      </c>
      <c r="E359" s="147">
        <v>1315308.8909598698</v>
      </c>
      <c r="F359" s="147">
        <v>27545.592253499999</v>
      </c>
      <c r="G359" s="147">
        <v>27545.592253499999</v>
      </c>
      <c r="H359" s="147">
        <v>66079.690372989906</v>
      </c>
      <c r="I359" s="147">
        <v>66079.690372989964</v>
      </c>
      <c r="J359" s="145">
        <v>0</v>
      </c>
      <c r="K359" s="147">
        <v>0</v>
      </c>
      <c r="L359" s="147">
        <v>0</v>
      </c>
      <c r="M359" s="147">
        <v>789553.32485580083</v>
      </c>
      <c r="N359" s="147">
        <v>790265.67859927833</v>
      </c>
      <c r="O359" s="147">
        <v>1276062.4390969025</v>
      </c>
      <c r="P359" s="147">
        <v>1276062.4390969006</v>
      </c>
      <c r="Q359" s="147">
        <v>143671.81396088187</v>
      </c>
      <c r="R359" s="147">
        <v>143671.81396088187</v>
      </c>
      <c r="S359" s="152">
        <v>136585</v>
      </c>
      <c r="T359" s="152">
        <v>136585</v>
      </c>
      <c r="U359" s="152">
        <v>14159</v>
      </c>
      <c r="V359" s="152">
        <v>14159</v>
      </c>
      <c r="W359" s="145"/>
      <c r="X359" s="146"/>
      <c r="Y359" s="146"/>
      <c r="Z359" s="155"/>
      <c r="AA359" s="146"/>
      <c r="AB359" s="155"/>
      <c r="AC359" s="155"/>
      <c r="AD359" s="155"/>
      <c r="AE359" s="146"/>
      <c r="AF359" s="155"/>
      <c r="AG359" s="144"/>
    </row>
    <row r="360" spans="1:33" ht="15.75" customHeight="1">
      <c r="A360" s="154"/>
      <c r="B360" s="150" t="s">
        <v>851</v>
      </c>
      <c r="C360" s="156" t="s">
        <v>850</v>
      </c>
      <c r="D360" s="153">
        <v>343</v>
      </c>
      <c r="E360" s="147">
        <v>21618.228577029993</v>
      </c>
      <c r="F360" s="147">
        <v>2997.0446999999999</v>
      </c>
      <c r="G360" s="147">
        <v>2997.0446999999999</v>
      </c>
      <c r="H360" s="147">
        <v>4202.1391440499983</v>
      </c>
      <c r="I360" s="147">
        <v>4202.1391440499983</v>
      </c>
      <c r="J360" s="145">
        <v>0</v>
      </c>
      <c r="K360" s="147">
        <v>0</v>
      </c>
      <c r="L360" s="147">
        <v>0</v>
      </c>
      <c r="M360" s="147">
        <v>21089.296550159997</v>
      </c>
      <c r="N360" s="147">
        <v>21459.723070409997</v>
      </c>
      <c r="O360" s="147">
        <v>20042.707612729992</v>
      </c>
      <c r="P360" s="147">
        <v>20042.707612729006</v>
      </c>
      <c r="Q360" s="147">
        <v>430.56427225999983</v>
      </c>
      <c r="R360" s="147">
        <v>430.56427225999983</v>
      </c>
      <c r="S360" s="152">
        <v>4704</v>
      </c>
      <c r="T360" s="152">
        <v>4704</v>
      </c>
      <c r="U360" s="152">
        <v>110</v>
      </c>
      <c r="V360" s="152">
        <v>110</v>
      </c>
      <c r="W360" s="145"/>
      <c r="X360" s="146"/>
      <c r="Y360" s="146"/>
      <c r="Z360" s="155"/>
      <c r="AA360" s="146"/>
      <c r="AB360" s="155"/>
      <c r="AC360" s="155"/>
      <c r="AD360" s="155"/>
      <c r="AE360" s="146"/>
      <c r="AF360" s="155"/>
      <c r="AG360" s="144"/>
    </row>
    <row r="361" spans="1:33" ht="15.75" customHeight="1">
      <c r="A361" s="154"/>
      <c r="B361" s="150" t="s">
        <v>849</v>
      </c>
      <c r="C361" s="156" t="s">
        <v>848</v>
      </c>
      <c r="D361" s="149">
        <v>344</v>
      </c>
      <c r="E361" s="147">
        <v>1226711.58003153</v>
      </c>
      <c r="F361" s="147">
        <v>24506.237553499999</v>
      </c>
      <c r="G361" s="147">
        <v>24506.237553499999</v>
      </c>
      <c r="H361" s="147">
        <v>60954.04869825991</v>
      </c>
      <c r="I361" s="147">
        <v>60954.048698259969</v>
      </c>
      <c r="J361" s="145">
        <v>0</v>
      </c>
      <c r="K361" s="147">
        <v>0</v>
      </c>
      <c r="L361" s="147">
        <v>0</v>
      </c>
      <c r="M361" s="147">
        <v>698318.21021333081</v>
      </c>
      <c r="N361" s="147">
        <v>698005.3516712985</v>
      </c>
      <c r="O361" s="147">
        <v>1190576.6274288024</v>
      </c>
      <c r="P361" s="147">
        <v>1190576.6274288017</v>
      </c>
      <c r="Q361" s="147">
        <v>142974.47913847188</v>
      </c>
      <c r="R361" s="147">
        <v>142974.47913847188</v>
      </c>
      <c r="S361" s="152">
        <v>127639</v>
      </c>
      <c r="T361" s="152">
        <v>127639</v>
      </c>
      <c r="U361" s="152">
        <v>14029</v>
      </c>
      <c r="V361" s="152">
        <v>14029</v>
      </c>
      <c r="W361" s="145"/>
      <c r="X361" s="146"/>
      <c r="Y361" s="146"/>
      <c r="Z361" s="155"/>
      <c r="AA361" s="146"/>
      <c r="AB361" s="155"/>
      <c r="AC361" s="155"/>
      <c r="AD361" s="155"/>
      <c r="AE361" s="146"/>
      <c r="AF361" s="155"/>
      <c r="AG361" s="144"/>
    </row>
    <row r="362" spans="1:33" ht="15.75" customHeight="1">
      <c r="A362" s="154"/>
      <c r="B362" s="150" t="s">
        <v>847</v>
      </c>
      <c r="C362" s="156" t="s">
        <v>846</v>
      </c>
      <c r="D362" s="153">
        <v>345</v>
      </c>
      <c r="E362" s="147">
        <v>66979.082351309989</v>
      </c>
      <c r="F362" s="147">
        <v>42.31</v>
      </c>
      <c r="G362" s="147">
        <v>42.31</v>
      </c>
      <c r="H362" s="147">
        <v>923.50253067999961</v>
      </c>
      <c r="I362" s="147">
        <v>923.50253067999961</v>
      </c>
      <c r="J362" s="145">
        <v>0</v>
      </c>
      <c r="K362" s="147">
        <v>0</v>
      </c>
      <c r="L362" s="147">
        <v>0</v>
      </c>
      <c r="M362" s="147">
        <v>70145.818092309986</v>
      </c>
      <c r="N362" s="147">
        <v>70800.603857569906</v>
      </c>
      <c r="O362" s="147">
        <v>65443.104055370073</v>
      </c>
      <c r="P362" s="147">
        <v>65443.104055370073</v>
      </c>
      <c r="Q362" s="147">
        <v>266.77055015000002</v>
      </c>
      <c r="R362" s="147">
        <v>266.77055015000002</v>
      </c>
      <c r="S362" s="152">
        <v>4242</v>
      </c>
      <c r="T362" s="152">
        <v>4242</v>
      </c>
      <c r="U362" s="152">
        <v>20</v>
      </c>
      <c r="V362" s="152">
        <v>20</v>
      </c>
      <c r="W362" s="145"/>
      <c r="X362" s="146"/>
      <c r="Y362" s="146"/>
      <c r="Z362" s="155"/>
      <c r="AA362" s="146"/>
      <c r="AB362" s="155"/>
      <c r="AC362" s="155"/>
      <c r="AD362" s="155"/>
      <c r="AE362" s="146"/>
      <c r="AF362" s="155"/>
      <c r="AG362" s="144"/>
    </row>
    <row r="363" spans="1:33" ht="15.75" customHeight="1">
      <c r="A363" s="154"/>
      <c r="B363" s="150">
        <v>2</v>
      </c>
      <c r="C363" s="150" t="s">
        <v>845</v>
      </c>
      <c r="D363" s="149">
        <v>346</v>
      </c>
      <c r="E363" s="147">
        <v>6575.6695413699981</v>
      </c>
      <c r="F363" s="145">
        <v>0</v>
      </c>
      <c r="G363" s="145">
        <v>0</v>
      </c>
      <c r="H363" s="147">
        <v>599.30985726999995</v>
      </c>
      <c r="I363" s="147">
        <v>599.30985726999995</v>
      </c>
      <c r="J363" s="147">
        <v>0</v>
      </c>
      <c r="K363" s="147">
        <v>0</v>
      </c>
      <c r="L363" s="147">
        <v>0</v>
      </c>
      <c r="M363" s="147">
        <v>4056.7666339999996</v>
      </c>
      <c r="N363" s="147">
        <v>3240.0519161199995</v>
      </c>
      <c r="O363" s="147">
        <v>6793.0744019799986</v>
      </c>
      <c r="P363" s="147">
        <v>6793.074401979</v>
      </c>
      <c r="Q363" s="147">
        <v>1219.7249467199997</v>
      </c>
      <c r="R363" s="147">
        <v>1219.7249467199997</v>
      </c>
      <c r="S363" s="152">
        <v>965</v>
      </c>
      <c r="T363" s="152">
        <v>965</v>
      </c>
      <c r="U363" s="152">
        <v>154</v>
      </c>
      <c r="V363" s="152">
        <v>154</v>
      </c>
      <c r="W363" s="145"/>
      <c r="X363" s="146"/>
      <c r="Y363" s="146"/>
      <c r="Z363" s="145"/>
      <c r="AA363" s="146"/>
      <c r="AB363" s="145"/>
      <c r="AC363" s="145"/>
      <c r="AD363" s="145"/>
      <c r="AE363" s="146"/>
      <c r="AF363" s="145"/>
      <c r="AG363" s="144"/>
    </row>
    <row r="364" spans="1:33" ht="15.75" customHeight="1">
      <c r="A364" s="154"/>
      <c r="B364" s="150">
        <v>3</v>
      </c>
      <c r="C364" s="150" t="s">
        <v>844</v>
      </c>
      <c r="D364" s="153">
        <v>347</v>
      </c>
      <c r="E364" s="147">
        <v>1687.7686669700004</v>
      </c>
      <c r="F364" s="145">
        <v>0</v>
      </c>
      <c r="G364" s="145">
        <v>0</v>
      </c>
      <c r="H364" s="147">
        <v>172.28881871999999</v>
      </c>
      <c r="I364" s="147">
        <v>172.28881871999999</v>
      </c>
      <c r="J364" s="147">
        <v>0</v>
      </c>
      <c r="K364" s="147">
        <v>0</v>
      </c>
      <c r="L364" s="147">
        <v>0</v>
      </c>
      <c r="M364" s="147">
        <v>1254.8606802699996</v>
      </c>
      <c r="N364" s="147">
        <v>1422.5401474899998</v>
      </c>
      <c r="O364" s="147">
        <v>1347.8003810300004</v>
      </c>
      <c r="P364" s="147">
        <v>1347.8003810300002</v>
      </c>
      <c r="Q364" s="147">
        <v>156.45588207999998</v>
      </c>
      <c r="R364" s="147">
        <v>156.45588207999998</v>
      </c>
      <c r="S364" s="152">
        <v>187</v>
      </c>
      <c r="T364" s="152">
        <v>187</v>
      </c>
      <c r="U364" s="152">
        <v>21</v>
      </c>
      <c r="V364" s="152">
        <v>21</v>
      </c>
      <c r="W364" s="145"/>
      <c r="X364" s="146"/>
      <c r="Y364" s="146"/>
      <c r="Z364" s="145"/>
      <c r="AA364" s="146"/>
      <c r="AB364" s="145"/>
      <c r="AC364" s="145"/>
      <c r="AD364" s="145"/>
      <c r="AE364" s="146"/>
      <c r="AF364" s="145"/>
      <c r="AG364" s="144"/>
    </row>
    <row r="365" spans="1:33" ht="15.75" customHeight="1">
      <c r="A365" s="154"/>
      <c r="B365" s="150">
        <v>4</v>
      </c>
      <c r="C365" s="150" t="s">
        <v>843</v>
      </c>
      <c r="D365" s="149">
        <v>348</v>
      </c>
      <c r="E365" s="147">
        <v>1009.7503910770005</v>
      </c>
      <c r="F365" s="145">
        <v>0</v>
      </c>
      <c r="G365" s="145">
        <v>0</v>
      </c>
      <c r="H365" s="147">
        <v>70.030713750000018</v>
      </c>
      <c r="I365" s="147">
        <v>70.030713750000018</v>
      </c>
      <c r="J365" s="147">
        <v>0</v>
      </c>
      <c r="K365" s="147">
        <v>0</v>
      </c>
      <c r="L365" s="147">
        <v>0</v>
      </c>
      <c r="M365" s="147">
        <v>1339.3481392900133</v>
      </c>
      <c r="N365" s="147">
        <v>1350.3417026100135</v>
      </c>
      <c r="O365" s="147">
        <v>928.72611400700021</v>
      </c>
      <c r="P365" s="147">
        <v>928.72611400299979</v>
      </c>
      <c r="Q365" s="147">
        <v>162.66714046000001</v>
      </c>
      <c r="R365" s="147">
        <v>162.66714046000001</v>
      </c>
      <c r="S365" s="152">
        <v>138</v>
      </c>
      <c r="T365" s="152">
        <v>138</v>
      </c>
      <c r="U365" s="152">
        <v>27</v>
      </c>
      <c r="V365" s="152">
        <v>27</v>
      </c>
      <c r="W365" s="145"/>
      <c r="X365" s="146"/>
      <c r="Y365" s="146"/>
      <c r="Z365" s="145"/>
      <c r="AA365" s="146"/>
      <c r="AB365" s="145"/>
      <c r="AC365" s="145"/>
      <c r="AD365" s="145"/>
      <c r="AE365" s="146"/>
      <c r="AF365" s="145"/>
      <c r="AG365" s="144"/>
    </row>
    <row r="366" spans="1:33" ht="15.75" customHeight="1">
      <c r="A366" s="154"/>
      <c r="B366" s="150">
        <v>5</v>
      </c>
      <c r="C366" s="150" t="s">
        <v>842</v>
      </c>
      <c r="D366" s="153">
        <v>349</v>
      </c>
      <c r="E366" s="147">
        <v>6023.5912940869985</v>
      </c>
      <c r="F366" s="145">
        <v>0</v>
      </c>
      <c r="G366" s="145">
        <v>0</v>
      </c>
      <c r="H366" s="147">
        <v>302.17699734999997</v>
      </c>
      <c r="I366" s="147">
        <v>302.17699734999997</v>
      </c>
      <c r="J366" s="147">
        <v>7.6112925999999996</v>
      </c>
      <c r="K366" s="147">
        <v>0</v>
      </c>
      <c r="L366" s="147">
        <v>0</v>
      </c>
      <c r="M366" s="147">
        <v>3214.2420609804471</v>
      </c>
      <c r="N366" s="147">
        <v>3059.5653773204472</v>
      </c>
      <c r="O366" s="147">
        <v>5868.4796877970002</v>
      </c>
      <c r="P366" s="147">
        <v>5868.479687795998</v>
      </c>
      <c r="Q366" s="147">
        <v>332.41763600999997</v>
      </c>
      <c r="R366" s="147">
        <v>332.41763600999997</v>
      </c>
      <c r="S366" s="152">
        <v>589</v>
      </c>
      <c r="T366" s="152">
        <v>589</v>
      </c>
      <c r="U366" s="152">
        <v>41</v>
      </c>
      <c r="V366" s="152">
        <v>41</v>
      </c>
      <c r="W366" s="145"/>
      <c r="X366" s="146"/>
      <c r="Y366" s="146"/>
      <c r="Z366" s="145"/>
      <c r="AA366" s="146"/>
      <c r="AB366" s="145"/>
      <c r="AC366" s="145"/>
      <c r="AD366" s="145"/>
      <c r="AE366" s="146"/>
      <c r="AF366" s="145"/>
      <c r="AG366" s="144"/>
    </row>
    <row r="367" spans="1:33" ht="15.75" customHeight="1">
      <c r="A367" s="151"/>
      <c r="B367" s="150">
        <v>6</v>
      </c>
      <c r="C367" s="150" t="s">
        <v>841</v>
      </c>
      <c r="D367" s="149">
        <v>350</v>
      </c>
      <c r="E367" s="147">
        <v>13371.138783610342</v>
      </c>
      <c r="F367" s="145">
        <v>0</v>
      </c>
      <c r="G367" s="145">
        <v>0</v>
      </c>
      <c r="H367" s="145">
        <v>0</v>
      </c>
      <c r="I367" s="145">
        <v>0</v>
      </c>
      <c r="J367" s="148">
        <v>7.6112925999999996</v>
      </c>
      <c r="K367" s="148">
        <v>0</v>
      </c>
      <c r="L367" s="148">
        <v>0</v>
      </c>
      <c r="M367" s="148">
        <v>7569.631600195883</v>
      </c>
      <c r="N367" s="148">
        <v>8079.018813437061</v>
      </c>
      <c r="O367" s="147">
        <v>12854.140277769162</v>
      </c>
      <c r="P367" s="145"/>
      <c r="Q367" s="145"/>
      <c r="R367" s="145"/>
      <c r="S367" s="162"/>
      <c r="T367" s="162"/>
      <c r="U367" s="162"/>
      <c r="V367" s="162"/>
      <c r="W367" s="145"/>
      <c r="X367" s="146"/>
      <c r="Y367" s="146"/>
      <c r="Z367" s="145"/>
      <c r="AA367" s="146"/>
      <c r="AB367" s="145"/>
      <c r="AC367" s="145"/>
      <c r="AD367" s="145"/>
      <c r="AE367" s="146"/>
      <c r="AF367" s="145"/>
      <c r="AG367" s="144"/>
    </row>
    <row r="368" spans="1:33" ht="28.5" customHeight="1">
      <c r="A368" s="161" t="s">
        <v>854</v>
      </c>
      <c r="B368" s="150"/>
      <c r="C368" s="160" t="s">
        <v>853</v>
      </c>
      <c r="D368" s="153">
        <v>351</v>
      </c>
      <c r="E368" s="159">
        <v>1437001.7880447854</v>
      </c>
      <c r="F368" s="159">
        <v>735074.9176125034</v>
      </c>
      <c r="G368" s="159">
        <v>734159.65385579353</v>
      </c>
      <c r="H368" s="159">
        <v>728261.98026770155</v>
      </c>
      <c r="I368" s="159">
        <v>727423.15829346119</v>
      </c>
      <c r="J368" s="145">
        <v>0</v>
      </c>
      <c r="K368" s="159">
        <v>0.14302138850000587</v>
      </c>
      <c r="L368" s="159">
        <v>45.7064579376</v>
      </c>
      <c r="M368" s="159">
        <v>315417.22094645014</v>
      </c>
      <c r="N368" s="159">
        <v>315431.41037757992</v>
      </c>
      <c r="O368" s="159">
        <v>1443754.9725219081</v>
      </c>
      <c r="P368" s="159">
        <v>1442708.4742443648</v>
      </c>
      <c r="Q368" s="159">
        <v>0</v>
      </c>
      <c r="R368" s="159">
        <v>0</v>
      </c>
      <c r="S368" s="158">
        <v>746585</v>
      </c>
      <c r="T368" s="158">
        <v>746532</v>
      </c>
      <c r="U368" s="158">
        <v>0</v>
      </c>
      <c r="V368" s="158">
        <v>0</v>
      </c>
      <c r="W368" s="157">
        <v>8.8538808317818898</v>
      </c>
      <c r="X368" s="157">
        <v>0</v>
      </c>
      <c r="Y368" s="157">
        <v>17.510481451067296</v>
      </c>
      <c r="Z368" s="157">
        <v>0</v>
      </c>
      <c r="AA368" s="157">
        <v>17.480218139229237</v>
      </c>
      <c r="AB368" s="157">
        <v>3.7930093238684486</v>
      </c>
      <c r="AC368" s="157">
        <v>10.734913694384131</v>
      </c>
      <c r="AD368" s="157">
        <v>16.649513174524444</v>
      </c>
      <c r="AE368" s="157">
        <v>17.715309154142627</v>
      </c>
      <c r="AF368" s="157">
        <v>23.813055528745885</v>
      </c>
      <c r="AG368" s="144"/>
    </row>
    <row r="369" spans="1:33" ht="15.75" customHeight="1">
      <c r="A369" s="154"/>
      <c r="B369" s="150">
        <v>1</v>
      </c>
      <c r="C369" s="150" t="s">
        <v>852</v>
      </c>
      <c r="D369" s="149">
        <v>352</v>
      </c>
      <c r="E369" s="147">
        <v>1436768.3292410043</v>
      </c>
      <c r="F369" s="147">
        <v>735074.9176125034</v>
      </c>
      <c r="G369" s="147">
        <v>734159.65385579353</v>
      </c>
      <c r="H369" s="147">
        <v>728204.91091587162</v>
      </c>
      <c r="I369" s="147">
        <v>727374.11194163118</v>
      </c>
      <c r="J369" s="145">
        <v>0</v>
      </c>
      <c r="K369" s="147">
        <v>0.11902138850000586</v>
      </c>
      <c r="L369" s="147">
        <v>45.7064579376</v>
      </c>
      <c r="M369" s="147">
        <v>315134.96194133017</v>
      </c>
      <c r="N369" s="147">
        <v>315195.17701084987</v>
      </c>
      <c r="O369" s="147">
        <v>1443532.533431567</v>
      </c>
      <c r="P369" s="147">
        <v>1442486.035154026</v>
      </c>
      <c r="Q369" s="147">
        <v>0</v>
      </c>
      <c r="R369" s="147">
        <v>0</v>
      </c>
      <c r="S369" s="152">
        <v>746442</v>
      </c>
      <c r="T369" s="152">
        <v>746389</v>
      </c>
      <c r="U369" s="152">
        <v>0</v>
      </c>
      <c r="V369" s="152">
        <v>0</v>
      </c>
      <c r="W369" s="145"/>
      <c r="X369" s="146"/>
      <c r="Y369" s="146"/>
      <c r="Z369" s="155"/>
      <c r="AA369" s="146"/>
      <c r="AB369" s="155"/>
      <c r="AC369" s="155"/>
      <c r="AD369" s="155"/>
      <c r="AE369" s="146"/>
      <c r="AF369" s="155"/>
      <c r="AG369" s="144"/>
    </row>
    <row r="370" spans="1:33" ht="15.75" customHeight="1">
      <c r="A370" s="154"/>
      <c r="B370" s="150" t="s">
        <v>851</v>
      </c>
      <c r="C370" s="156" t="s">
        <v>850</v>
      </c>
      <c r="D370" s="153">
        <v>353</v>
      </c>
      <c r="E370" s="147">
        <v>902105.13234790158</v>
      </c>
      <c r="F370" s="147">
        <v>555935.75191892043</v>
      </c>
      <c r="G370" s="147">
        <v>555781.01234941359</v>
      </c>
      <c r="H370" s="147">
        <v>548904.64006054541</v>
      </c>
      <c r="I370" s="147">
        <v>548757.14373074158</v>
      </c>
      <c r="J370" s="145">
        <v>0</v>
      </c>
      <c r="K370" s="147">
        <v>9.1547482500006369E-2</v>
      </c>
      <c r="L370" s="147">
        <v>1.4579376000005177E-3</v>
      </c>
      <c r="M370" s="147">
        <v>275851.38134418376</v>
      </c>
      <c r="N370" s="147">
        <v>280170.06140139978</v>
      </c>
      <c r="O370" s="147">
        <v>904817.65423860564</v>
      </c>
      <c r="P370" s="147">
        <v>904722.02845007775</v>
      </c>
      <c r="Q370" s="147">
        <v>0</v>
      </c>
      <c r="R370" s="147">
        <v>0</v>
      </c>
      <c r="S370" s="152">
        <v>602160</v>
      </c>
      <c r="T370" s="152">
        <v>602153</v>
      </c>
      <c r="U370" s="152">
        <v>0</v>
      </c>
      <c r="V370" s="152">
        <v>0</v>
      </c>
      <c r="W370" s="145"/>
      <c r="X370" s="146"/>
      <c r="Y370" s="146"/>
      <c r="Z370" s="155"/>
      <c r="AA370" s="146"/>
      <c r="AB370" s="155"/>
      <c r="AC370" s="155"/>
      <c r="AD370" s="155"/>
      <c r="AE370" s="146"/>
      <c r="AF370" s="155"/>
      <c r="AG370" s="144"/>
    </row>
    <row r="371" spans="1:33" ht="15.75" customHeight="1">
      <c r="A371" s="154"/>
      <c r="B371" s="150" t="s">
        <v>849</v>
      </c>
      <c r="C371" s="156" t="s">
        <v>848</v>
      </c>
      <c r="D371" s="149">
        <v>354</v>
      </c>
      <c r="E371" s="147">
        <v>510262.38315661263</v>
      </c>
      <c r="F371" s="147">
        <v>178087.68669358289</v>
      </c>
      <c r="G371" s="147">
        <v>177788.12150637989</v>
      </c>
      <c r="H371" s="147">
        <v>178208.95514063627</v>
      </c>
      <c r="I371" s="147">
        <v>178000.13249619969</v>
      </c>
      <c r="J371" s="145">
        <v>0</v>
      </c>
      <c r="K371" s="147">
        <v>2.7473905999999493E-2</v>
      </c>
      <c r="L371" s="147">
        <v>3.4660000000000002</v>
      </c>
      <c r="M371" s="147">
        <v>39243.899597146337</v>
      </c>
      <c r="N371" s="147">
        <v>34983.075609450105</v>
      </c>
      <c r="O371" s="147">
        <v>514398.50017116137</v>
      </c>
      <c r="P371" s="147">
        <v>514080.83268214815</v>
      </c>
      <c r="Q371" s="147">
        <v>0</v>
      </c>
      <c r="R371" s="147">
        <v>0</v>
      </c>
      <c r="S371" s="152">
        <v>144038</v>
      </c>
      <c r="T371" s="152">
        <v>144028</v>
      </c>
      <c r="U371" s="152">
        <v>0</v>
      </c>
      <c r="V371" s="152">
        <v>0</v>
      </c>
      <c r="W371" s="145"/>
      <c r="X371" s="146"/>
      <c r="Y371" s="146"/>
      <c r="Z371" s="155"/>
      <c r="AA371" s="146"/>
      <c r="AB371" s="155"/>
      <c r="AC371" s="155"/>
      <c r="AD371" s="155"/>
      <c r="AE371" s="146"/>
      <c r="AF371" s="155"/>
      <c r="AG371" s="144"/>
    </row>
    <row r="372" spans="1:33" ht="15.75" customHeight="1">
      <c r="A372" s="154"/>
      <c r="B372" s="150" t="s">
        <v>847</v>
      </c>
      <c r="C372" s="156" t="s">
        <v>846</v>
      </c>
      <c r="D372" s="153">
        <v>355</v>
      </c>
      <c r="E372" s="147">
        <v>24400.813736489999</v>
      </c>
      <c r="F372" s="147">
        <v>1051.479</v>
      </c>
      <c r="G372" s="147">
        <v>590.52</v>
      </c>
      <c r="H372" s="147">
        <v>1091.3157146899998</v>
      </c>
      <c r="I372" s="147">
        <v>616.83571468999992</v>
      </c>
      <c r="J372" s="145">
        <v>0</v>
      </c>
      <c r="K372" s="147">
        <v>0</v>
      </c>
      <c r="L372" s="147">
        <v>42.238999999999997</v>
      </c>
      <c r="M372" s="147">
        <v>39.680999999999997</v>
      </c>
      <c r="N372" s="147">
        <v>42.04</v>
      </c>
      <c r="O372" s="147">
        <v>24316.379021799999</v>
      </c>
      <c r="P372" s="147">
        <v>23683.174021800001</v>
      </c>
      <c r="Q372" s="147">
        <v>0</v>
      </c>
      <c r="R372" s="147">
        <v>0</v>
      </c>
      <c r="S372" s="152">
        <v>244</v>
      </c>
      <c r="T372" s="152">
        <v>208</v>
      </c>
      <c r="U372" s="152">
        <v>0</v>
      </c>
      <c r="V372" s="152">
        <v>0</v>
      </c>
      <c r="W372" s="145"/>
      <c r="X372" s="146"/>
      <c r="Y372" s="146"/>
      <c r="Z372" s="155"/>
      <c r="AA372" s="146"/>
      <c r="AB372" s="155"/>
      <c r="AC372" s="155"/>
      <c r="AD372" s="155"/>
      <c r="AE372" s="146"/>
      <c r="AF372" s="155"/>
      <c r="AG372" s="144"/>
    </row>
    <row r="373" spans="1:33" ht="15.75" customHeight="1">
      <c r="A373" s="154"/>
      <c r="B373" s="150">
        <v>2</v>
      </c>
      <c r="C373" s="150" t="s">
        <v>845</v>
      </c>
      <c r="D373" s="149">
        <v>356</v>
      </c>
      <c r="E373" s="147">
        <v>65.202173061000025</v>
      </c>
      <c r="F373" s="145">
        <v>0</v>
      </c>
      <c r="G373" s="145">
        <v>0</v>
      </c>
      <c r="H373" s="147">
        <v>50.559938889999998</v>
      </c>
      <c r="I373" s="147">
        <v>42.536938890000002</v>
      </c>
      <c r="J373" s="147">
        <v>0</v>
      </c>
      <c r="K373" s="147">
        <v>2.4E-2</v>
      </c>
      <c r="L373" s="147">
        <v>0</v>
      </c>
      <c r="M373" s="147">
        <v>175.80181894999998</v>
      </c>
      <c r="N373" s="147">
        <v>129.80458819</v>
      </c>
      <c r="O373" s="147">
        <v>60.663464930999993</v>
      </c>
      <c r="P373" s="147">
        <v>60.663464929999996</v>
      </c>
      <c r="Q373" s="147">
        <v>0</v>
      </c>
      <c r="R373" s="147">
        <v>0</v>
      </c>
      <c r="S373" s="152">
        <v>49</v>
      </c>
      <c r="T373" s="152">
        <v>49</v>
      </c>
      <c r="U373" s="152">
        <v>0</v>
      </c>
      <c r="V373" s="152">
        <v>0</v>
      </c>
      <c r="W373" s="145"/>
      <c r="X373" s="146"/>
      <c r="Y373" s="146"/>
      <c r="Z373" s="145"/>
      <c r="AA373" s="146"/>
      <c r="AB373" s="145"/>
      <c r="AC373" s="145"/>
      <c r="AD373" s="145"/>
      <c r="AE373" s="146"/>
      <c r="AF373" s="145"/>
      <c r="AG373" s="144"/>
    </row>
    <row r="374" spans="1:33" ht="15.75" customHeight="1">
      <c r="A374" s="154"/>
      <c r="B374" s="150">
        <v>3</v>
      </c>
      <c r="C374" s="150" t="s">
        <v>844</v>
      </c>
      <c r="D374" s="153">
        <v>357</v>
      </c>
      <c r="E374" s="147">
        <v>9.2234070200000033</v>
      </c>
      <c r="F374" s="145">
        <v>0</v>
      </c>
      <c r="G374" s="145">
        <v>0</v>
      </c>
      <c r="H374" s="147">
        <v>3.2724258600000002</v>
      </c>
      <c r="I374" s="147">
        <v>3.2724258600000002</v>
      </c>
      <c r="J374" s="147">
        <v>0</v>
      </c>
      <c r="K374" s="147">
        <v>0</v>
      </c>
      <c r="L374" s="147">
        <v>0</v>
      </c>
      <c r="M374" s="147">
        <v>7.3228189900000018</v>
      </c>
      <c r="N374" s="147">
        <v>10.277080860000002</v>
      </c>
      <c r="O374" s="147">
        <v>2.9967192900000028</v>
      </c>
      <c r="P374" s="147">
        <v>2.9967192900000001</v>
      </c>
      <c r="Q374" s="147">
        <v>0</v>
      </c>
      <c r="R374" s="147">
        <v>0</v>
      </c>
      <c r="S374" s="152">
        <v>9</v>
      </c>
      <c r="T374" s="152">
        <v>9</v>
      </c>
      <c r="U374" s="152">
        <v>0</v>
      </c>
      <c r="V374" s="152">
        <v>0</v>
      </c>
      <c r="W374" s="145"/>
      <c r="X374" s="146"/>
      <c r="Y374" s="146"/>
      <c r="Z374" s="145"/>
      <c r="AA374" s="146"/>
      <c r="AB374" s="145"/>
      <c r="AC374" s="145"/>
      <c r="AD374" s="145"/>
      <c r="AE374" s="146"/>
      <c r="AF374" s="145"/>
      <c r="AG374" s="144"/>
    </row>
    <row r="375" spans="1:33" ht="15.75" customHeight="1">
      <c r="A375" s="154"/>
      <c r="B375" s="150">
        <v>4</v>
      </c>
      <c r="C375" s="150" t="s">
        <v>843</v>
      </c>
      <c r="D375" s="149">
        <v>358</v>
      </c>
      <c r="E375" s="147">
        <v>17.027045680000001</v>
      </c>
      <c r="F375" s="145">
        <v>0</v>
      </c>
      <c r="G375" s="145">
        <v>0</v>
      </c>
      <c r="H375" s="147">
        <v>1.26734865</v>
      </c>
      <c r="I375" s="147">
        <v>1.26734865</v>
      </c>
      <c r="J375" s="147">
        <v>0</v>
      </c>
      <c r="K375" s="147">
        <v>0</v>
      </c>
      <c r="L375" s="147">
        <v>0</v>
      </c>
      <c r="M375" s="147">
        <v>22.532777389999996</v>
      </c>
      <c r="N375" s="147">
        <v>26.167097559999995</v>
      </c>
      <c r="O375" s="147">
        <v>12.125376860000003</v>
      </c>
      <c r="P375" s="147">
        <v>12.125376859999999</v>
      </c>
      <c r="Q375" s="147">
        <v>0</v>
      </c>
      <c r="R375" s="147">
        <v>0</v>
      </c>
      <c r="S375" s="152">
        <v>15</v>
      </c>
      <c r="T375" s="152">
        <v>15</v>
      </c>
      <c r="U375" s="152">
        <v>0</v>
      </c>
      <c r="V375" s="152">
        <v>0</v>
      </c>
      <c r="W375" s="145"/>
      <c r="X375" s="146"/>
      <c r="Y375" s="146"/>
      <c r="Z375" s="145"/>
      <c r="AA375" s="146"/>
      <c r="AB375" s="145"/>
      <c r="AC375" s="145"/>
      <c r="AD375" s="145"/>
      <c r="AE375" s="146"/>
      <c r="AF375" s="145"/>
      <c r="AG375" s="144"/>
    </row>
    <row r="376" spans="1:33" ht="15.75" customHeight="1">
      <c r="A376" s="154"/>
      <c r="B376" s="150">
        <v>5</v>
      </c>
      <c r="C376" s="150" t="s">
        <v>842</v>
      </c>
      <c r="D376" s="153">
        <v>359</v>
      </c>
      <c r="E376" s="147">
        <v>142.00617801999999</v>
      </c>
      <c r="F376" s="145">
        <v>0</v>
      </c>
      <c r="G376" s="145">
        <v>0</v>
      </c>
      <c r="H376" s="147">
        <v>1.9696384299999998</v>
      </c>
      <c r="I376" s="147">
        <v>1.9696384299999998</v>
      </c>
      <c r="J376" s="147">
        <v>0</v>
      </c>
      <c r="K376" s="147">
        <v>0</v>
      </c>
      <c r="L376" s="147">
        <v>0</v>
      </c>
      <c r="M376" s="147">
        <v>76.601589789999991</v>
      </c>
      <c r="N376" s="147">
        <v>69.984600119999996</v>
      </c>
      <c r="O376" s="147">
        <v>146.65352925999997</v>
      </c>
      <c r="P376" s="147">
        <v>146.65352925899998</v>
      </c>
      <c r="Q376" s="147">
        <v>0</v>
      </c>
      <c r="R376" s="147">
        <v>0</v>
      </c>
      <c r="S376" s="152">
        <v>70</v>
      </c>
      <c r="T376" s="152">
        <v>70</v>
      </c>
      <c r="U376" s="152">
        <v>0</v>
      </c>
      <c r="V376" s="152">
        <v>0</v>
      </c>
      <c r="W376" s="145"/>
      <c r="X376" s="146"/>
      <c r="Y376" s="146"/>
      <c r="Z376" s="145"/>
      <c r="AA376" s="146"/>
      <c r="AB376" s="145"/>
      <c r="AC376" s="145"/>
      <c r="AD376" s="145"/>
      <c r="AE376" s="146"/>
      <c r="AF376" s="145"/>
      <c r="AG376" s="144"/>
    </row>
    <row r="377" spans="1:33" ht="15.75" customHeight="1">
      <c r="A377" s="151"/>
      <c r="B377" s="150">
        <v>6</v>
      </c>
      <c r="C377" s="150" t="s">
        <v>841</v>
      </c>
      <c r="D377" s="149">
        <v>360</v>
      </c>
      <c r="E377" s="147">
        <v>1478.1971206629707</v>
      </c>
      <c r="F377" s="145">
        <v>0</v>
      </c>
      <c r="G377" s="145">
        <v>0</v>
      </c>
      <c r="H377" s="145">
        <v>0</v>
      </c>
      <c r="I377" s="145">
        <v>0</v>
      </c>
      <c r="J377" s="148">
        <v>0</v>
      </c>
      <c r="K377" s="148">
        <v>1.6995349818187689E-4</v>
      </c>
      <c r="L377" s="148">
        <v>0</v>
      </c>
      <c r="M377" s="148">
        <v>1144.5365805637227</v>
      </c>
      <c r="N377" s="148">
        <v>1331.6447571342808</v>
      </c>
      <c r="O377" s="147">
        <v>1291.0891140459109</v>
      </c>
      <c r="P377" s="145"/>
      <c r="Q377" s="145"/>
      <c r="R377" s="145"/>
      <c r="S377" s="145"/>
      <c r="T377" s="145"/>
      <c r="U377" s="145"/>
      <c r="V377" s="145"/>
      <c r="W377" s="145"/>
      <c r="X377" s="146"/>
      <c r="Y377" s="146"/>
      <c r="Z377" s="145"/>
      <c r="AA377" s="146"/>
      <c r="AB377" s="145"/>
      <c r="AC377" s="145"/>
      <c r="AD377" s="145"/>
      <c r="AE377" s="146"/>
      <c r="AF377" s="145"/>
      <c r="AG377" s="144"/>
    </row>
    <row r="378" spans="1:33">
      <c r="E378" s="140"/>
      <c r="W378" s="142"/>
      <c r="X378" s="143"/>
      <c r="Y378" s="143"/>
      <c r="Z378" s="143"/>
      <c r="AA378" s="143"/>
      <c r="AB378" s="143"/>
      <c r="AC378" s="143"/>
      <c r="AD378" s="143"/>
      <c r="AE378" s="143"/>
      <c r="AF378" s="142"/>
    </row>
    <row r="379" spans="1:33" ht="14.25" customHeight="1">
      <c r="E379" s="140"/>
      <c r="W379" s="142"/>
      <c r="X379" s="143"/>
      <c r="Y379" s="143"/>
      <c r="Z379" s="143"/>
      <c r="AA379" s="143"/>
      <c r="AB379" s="143"/>
      <c r="AC379" s="143"/>
      <c r="AD379" s="143"/>
      <c r="AE379" s="143"/>
      <c r="AF379" s="142"/>
    </row>
    <row r="380" spans="1:33" ht="14.25" customHeight="1">
      <c r="W380" s="142"/>
      <c r="X380" s="143"/>
      <c r="Y380" s="143"/>
      <c r="Z380" s="143"/>
      <c r="AA380" s="143"/>
      <c r="AB380" s="143"/>
      <c r="AC380" s="143"/>
      <c r="AD380" s="143"/>
      <c r="AE380" s="143"/>
      <c r="AF380" s="142"/>
    </row>
    <row r="381" spans="1:33">
      <c r="W381" s="142"/>
      <c r="X381" s="143"/>
      <c r="Y381" s="143"/>
      <c r="Z381" s="143"/>
      <c r="AA381" s="143"/>
      <c r="AB381" s="143"/>
      <c r="AC381" s="143"/>
      <c r="AD381" s="143"/>
      <c r="AE381" s="143"/>
      <c r="AF381" s="142"/>
    </row>
    <row r="382" spans="1:33">
      <c r="W382" s="142"/>
      <c r="X382" s="143"/>
      <c r="Y382" s="143"/>
      <c r="Z382" s="143"/>
      <c r="AA382" s="143"/>
      <c r="AB382" s="143"/>
      <c r="AC382" s="143"/>
      <c r="AD382" s="143"/>
      <c r="AE382" s="143"/>
      <c r="AF382" s="142"/>
    </row>
    <row r="383" spans="1:33">
      <c r="W383" s="142"/>
      <c r="X383" s="143"/>
      <c r="Y383" s="143"/>
      <c r="Z383" s="143"/>
      <c r="AA383" s="143"/>
      <c r="AB383" s="143"/>
      <c r="AC383" s="143"/>
      <c r="AD383" s="143"/>
      <c r="AE383" s="143"/>
      <c r="AF383" s="142"/>
    </row>
    <row r="384" spans="1:33">
      <c r="W384" s="142"/>
      <c r="X384" s="143"/>
      <c r="Y384" s="143"/>
      <c r="Z384" s="143"/>
      <c r="AA384" s="143"/>
      <c r="AB384" s="143"/>
      <c r="AC384" s="143"/>
      <c r="AD384" s="143"/>
      <c r="AE384" s="143"/>
      <c r="AF384" s="142"/>
    </row>
    <row r="385" spans="23:32">
      <c r="W385" s="142"/>
      <c r="X385" s="143"/>
      <c r="Y385" s="143"/>
      <c r="Z385" s="143"/>
      <c r="AA385" s="143"/>
      <c r="AB385" s="143"/>
      <c r="AC385" s="143"/>
      <c r="AD385" s="143"/>
      <c r="AE385" s="143"/>
      <c r="AF385" s="142"/>
    </row>
    <row r="386" spans="23:32">
      <c r="W386" s="142"/>
      <c r="X386" s="143"/>
      <c r="Y386" s="143"/>
      <c r="Z386" s="143"/>
      <c r="AA386" s="143"/>
      <c r="AB386" s="143"/>
      <c r="AC386" s="143"/>
      <c r="AD386" s="143"/>
      <c r="AE386" s="143"/>
      <c r="AF386" s="142"/>
    </row>
    <row r="387" spans="23:32">
      <c r="W387" s="142"/>
      <c r="X387" s="143"/>
      <c r="Y387" s="143"/>
      <c r="Z387" s="143"/>
      <c r="AA387" s="143"/>
      <c r="AB387" s="143"/>
      <c r="AC387" s="143"/>
      <c r="AD387" s="143"/>
      <c r="AE387" s="143"/>
      <c r="AF387" s="142"/>
    </row>
    <row r="388" spans="23:32">
      <c r="W388" s="142"/>
      <c r="X388" s="143"/>
      <c r="Y388" s="143"/>
      <c r="Z388" s="143"/>
      <c r="AA388" s="143"/>
      <c r="AB388" s="143"/>
      <c r="AC388" s="143"/>
      <c r="AD388" s="143"/>
      <c r="AE388" s="143"/>
      <c r="AF388" s="142"/>
    </row>
    <row r="389" spans="23:32">
      <c r="W389" s="142"/>
      <c r="X389" s="143"/>
      <c r="Y389" s="143"/>
      <c r="Z389" s="143"/>
      <c r="AA389" s="143"/>
      <c r="AB389" s="143"/>
      <c r="AC389" s="143"/>
      <c r="AD389" s="143"/>
      <c r="AE389" s="143"/>
      <c r="AF389" s="142"/>
    </row>
    <row r="390" spans="23:32">
      <c r="W390" s="142"/>
      <c r="X390" s="143"/>
      <c r="Y390" s="143"/>
      <c r="Z390" s="143"/>
      <c r="AA390" s="143"/>
      <c r="AB390" s="143"/>
      <c r="AC390" s="143"/>
      <c r="AD390" s="143"/>
      <c r="AE390" s="143"/>
      <c r="AF390" s="142"/>
    </row>
    <row r="391" spans="23:32">
      <c r="W391" s="142"/>
      <c r="X391" s="143"/>
      <c r="Y391" s="143"/>
      <c r="Z391" s="143"/>
      <c r="AA391" s="143"/>
      <c r="AB391" s="143"/>
      <c r="AC391" s="143"/>
      <c r="AD391" s="143"/>
      <c r="AE391" s="143"/>
      <c r="AF391" s="142"/>
    </row>
    <row r="392" spans="23:32">
      <c r="W392" s="142"/>
      <c r="X392" s="143"/>
      <c r="Y392" s="143"/>
      <c r="Z392" s="143"/>
      <c r="AA392" s="143"/>
      <c r="AB392" s="143"/>
      <c r="AC392" s="143"/>
      <c r="AD392" s="143"/>
      <c r="AE392" s="143"/>
      <c r="AF392" s="142"/>
    </row>
    <row r="393" spans="23:32">
      <c r="W393" s="142"/>
      <c r="X393" s="143"/>
      <c r="Y393" s="143"/>
      <c r="Z393" s="143"/>
      <c r="AA393" s="143"/>
      <c r="AB393" s="143"/>
      <c r="AC393" s="143"/>
      <c r="AD393" s="143"/>
      <c r="AE393" s="143"/>
      <c r="AF393" s="142"/>
    </row>
    <row r="394" spans="23:32">
      <c r="W394" s="142"/>
      <c r="X394" s="143"/>
      <c r="Y394" s="143"/>
      <c r="Z394" s="143"/>
      <c r="AA394" s="143"/>
      <c r="AB394" s="143"/>
      <c r="AC394" s="143"/>
      <c r="AD394" s="143"/>
      <c r="AE394" s="143"/>
      <c r="AF394" s="142"/>
    </row>
    <row r="395" spans="23:32">
      <c r="W395" s="142"/>
      <c r="X395" s="143"/>
      <c r="Y395" s="143"/>
      <c r="Z395" s="143"/>
      <c r="AA395" s="143"/>
      <c r="AB395" s="143"/>
      <c r="AC395" s="143"/>
      <c r="AD395" s="143"/>
      <c r="AE395" s="143"/>
      <c r="AF395" s="142"/>
    </row>
    <row r="396" spans="23:32">
      <c r="W396" s="142"/>
      <c r="X396" s="143"/>
      <c r="Y396" s="143"/>
      <c r="Z396" s="143"/>
      <c r="AA396" s="143"/>
      <c r="AB396" s="143"/>
      <c r="AC396" s="143"/>
      <c r="AD396" s="143"/>
      <c r="AE396" s="143"/>
      <c r="AF396" s="142"/>
    </row>
    <row r="397" spans="23:32">
      <c r="W397" s="142"/>
      <c r="X397" s="143"/>
      <c r="Y397" s="143"/>
      <c r="Z397" s="143"/>
      <c r="AA397" s="143"/>
      <c r="AB397" s="143"/>
      <c r="AC397" s="143"/>
      <c r="AD397" s="143"/>
      <c r="AE397" s="143"/>
      <c r="AF397" s="142"/>
    </row>
    <row r="398" spans="23:32">
      <c r="W398" s="142"/>
      <c r="X398" s="143"/>
      <c r="Y398" s="143"/>
      <c r="Z398" s="143"/>
      <c r="AA398" s="143"/>
      <c r="AB398" s="143"/>
      <c r="AC398" s="143"/>
      <c r="AD398" s="143"/>
      <c r="AE398" s="143"/>
      <c r="AF398" s="142"/>
    </row>
    <row r="399" spans="23:32">
      <c r="W399" s="142"/>
      <c r="X399" s="143"/>
      <c r="Y399" s="143"/>
      <c r="Z399" s="143"/>
      <c r="AA399" s="143"/>
      <c r="AB399" s="143"/>
      <c r="AC399" s="143"/>
      <c r="AD399" s="143"/>
      <c r="AE399" s="143"/>
      <c r="AF399" s="142"/>
    </row>
    <row r="400" spans="23:32">
      <c r="W400" s="142"/>
      <c r="X400" s="143"/>
      <c r="Y400" s="143"/>
      <c r="Z400" s="143"/>
      <c r="AA400" s="143"/>
      <c r="AB400" s="143"/>
      <c r="AC400" s="143"/>
      <c r="AD400" s="143"/>
      <c r="AE400" s="143"/>
      <c r="AF400" s="142"/>
    </row>
    <row r="401" spans="23:32">
      <c r="W401" s="142"/>
      <c r="X401" s="143"/>
      <c r="Y401" s="143"/>
      <c r="Z401" s="143"/>
      <c r="AA401" s="143"/>
      <c r="AB401" s="143"/>
      <c r="AC401" s="143"/>
      <c r="AD401" s="143"/>
      <c r="AE401" s="143"/>
      <c r="AF401" s="142"/>
    </row>
    <row r="402" spans="23:32">
      <c r="W402" s="142"/>
      <c r="X402" s="143"/>
      <c r="Y402" s="143"/>
      <c r="Z402" s="143"/>
      <c r="AA402" s="143"/>
      <c r="AB402" s="143"/>
      <c r="AC402" s="143"/>
      <c r="AD402" s="143"/>
      <c r="AE402" s="143"/>
      <c r="AF402" s="142"/>
    </row>
    <row r="403" spans="23:32">
      <c r="W403" s="142"/>
      <c r="X403" s="143"/>
      <c r="Y403" s="143"/>
      <c r="Z403" s="143"/>
      <c r="AA403" s="143"/>
      <c r="AB403" s="143"/>
      <c r="AC403" s="143"/>
      <c r="AD403" s="143"/>
      <c r="AE403" s="143"/>
      <c r="AF403" s="142"/>
    </row>
    <row r="404" spans="23:32">
      <c r="W404" s="142"/>
      <c r="X404" s="143"/>
      <c r="Y404" s="143"/>
      <c r="Z404" s="143"/>
      <c r="AA404" s="143"/>
      <c r="AB404" s="143"/>
      <c r="AC404" s="143"/>
      <c r="AD404" s="143"/>
      <c r="AE404" s="143"/>
      <c r="AF404" s="142"/>
    </row>
    <row r="405" spans="23:32">
      <c r="W405" s="142"/>
      <c r="X405" s="143"/>
      <c r="Y405" s="143"/>
      <c r="Z405" s="143"/>
      <c r="AA405" s="143"/>
      <c r="AB405" s="143"/>
      <c r="AC405" s="143"/>
      <c r="AD405" s="143"/>
      <c r="AE405" s="143"/>
      <c r="AF405" s="142"/>
    </row>
    <row r="406" spans="23:32">
      <c r="W406" s="142"/>
      <c r="X406" s="143"/>
      <c r="Y406" s="143"/>
      <c r="Z406" s="143"/>
      <c r="AA406" s="143"/>
      <c r="AB406" s="143"/>
      <c r="AC406" s="143"/>
      <c r="AD406" s="143"/>
      <c r="AE406" s="143"/>
      <c r="AF406" s="142"/>
    </row>
    <row r="407" spans="23:32">
      <c r="W407" s="142"/>
      <c r="X407" s="143"/>
      <c r="Y407" s="143"/>
      <c r="Z407" s="143"/>
      <c r="AA407" s="143"/>
      <c r="AB407" s="143"/>
      <c r="AC407" s="143"/>
      <c r="AD407" s="143"/>
      <c r="AE407" s="143"/>
      <c r="AF407" s="142"/>
    </row>
    <row r="408" spans="23:32">
      <c r="W408" s="142"/>
      <c r="X408" s="143"/>
      <c r="Y408" s="143"/>
      <c r="Z408" s="143"/>
      <c r="AA408" s="143"/>
      <c r="AB408" s="143"/>
      <c r="AC408" s="143"/>
      <c r="AD408" s="143"/>
      <c r="AE408" s="143"/>
      <c r="AF408" s="142"/>
    </row>
    <row r="409" spans="23:32">
      <c r="W409" s="142"/>
      <c r="X409" s="143"/>
      <c r="Y409" s="143"/>
      <c r="Z409" s="143"/>
      <c r="AA409" s="143"/>
      <c r="AB409" s="143"/>
      <c r="AC409" s="143"/>
      <c r="AD409" s="143"/>
      <c r="AE409" s="143"/>
      <c r="AF409" s="142"/>
    </row>
    <row r="410" spans="23:32">
      <c r="W410" s="142"/>
      <c r="X410" s="143"/>
      <c r="Y410" s="143"/>
      <c r="Z410" s="143"/>
      <c r="AA410" s="143"/>
      <c r="AB410" s="143"/>
      <c r="AC410" s="143"/>
      <c r="AD410" s="143"/>
      <c r="AE410" s="143"/>
      <c r="AF410" s="142"/>
    </row>
    <row r="411" spans="23:32">
      <c r="W411" s="142"/>
      <c r="X411" s="143"/>
      <c r="Y411" s="143"/>
      <c r="Z411" s="143"/>
      <c r="AA411" s="143"/>
      <c r="AB411" s="143"/>
      <c r="AC411" s="143"/>
      <c r="AD411" s="143"/>
      <c r="AE411" s="143"/>
      <c r="AF411" s="142"/>
    </row>
    <row r="412" spans="23:32">
      <c r="W412" s="142"/>
      <c r="X412" s="143"/>
      <c r="Y412" s="143"/>
      <c r="Z412" s="143"/>
      <c r="AA412" s="143"/>
      <c r="AB412" s="143"/>
      <c r="AC412" s="143"/>
      <c r="AD412" s="143"/>
      <c r="AE412" s="143"/>
      <c r="AF412" s="142"/>
    </row>
    <row r="413" spans="23:32">
      <c r="W413" s="142"/>
      <c r="X413" s="143"/>
      <c r="Y413" s="143"/>
      <c r="Z413" s="143"/>
      <c r="AA413" s="143"/>
      <c r="AB413" s="143"/>
      <c r="AC413" s="143"/>
      <c r="AD413" s="143"/>
      <c r="AE413" s="143"/>
      <c r="AF413" s="142"/>
    </row>
    <row r="414" spans="23:32">
      <c r="W414" s="142"/>
      <c r="X414" s="143"/>
      <c r="Y414" s="143"/>
      <c r="Z414" s="143"/>
      <c r="AA414" s="143"/>
      <c r="AB414" s="143"/>
      <c r="AC414" s="143"/>
      <c r="AD414" s="143"/>
      <c r="AE414" s="143"/>
      <c r="AF414" s="142"/>
    </row>
    <row r="415" spans="23:32">
      <c r="W415" s="142"/>
      <c r="X415" s="143"/>
      <c r="Y415" s="143"/>
      <c r="Z415" s="143"/>
      <c r="AA415" s="143"/>
      <c r="AB415" s="143"/>
      <c r="AC415" s="143"/>
      <c r="AD415" s="143"/>
      <c r="AE415" s="143"/>
      <c r="AF415" s="142"/>
    </row>
    <row r="416" spans="23:32">
      <c r="W416" s="142"/>
      <c r="X416" s="143"/>
      <c r="Y416" s="143"/>
      <c r="Z416" s="143"/>
      <c r="AA416" s="143"/>
      <c r="AB416" s="143"/>
      <c r="AC416" s="143"/>
      <c r="AD416" s="143"/>
      <c r="AE416" s="143"/>
      <c r="AF416" s="142"/>
    </row>
    <row r="417" spans="23:32">
      <c r="W417" s="142"/>
      <c r="X417" s="143"/>
      <c r="Y417" s="143"/>
      <c r="Z417" s="143"/>
      <c r="AA417" s="143"/>
      <c r="AB417" s="143"/>
      <c r="AC417" s="143"/>
      <c r="AD417" s="143"/>
      <c r="AE417" s="143"/>
      <c r="AF417" s="142"/>
    </row>
    <row r="418" spans="23:32">
      <c r="W418" s="142"/>
      <c r="X418" s="143"/>
      <c r="Y418" s="143"/>
      <c r="Z418" s="143"/>
      <c r="AA418" s="143"/>
      <c r="AB418" s="143"/>
      <c r="AC418" s="143"/>
      <c r="AD418" s="143"/>
      <c r="AE418" s="143"/>
      <c r="AF418" s="142"/>
    </row>
    <row r="419" spans="23:32">
      <c r="W419" s="142"/>
      <c r="X419" s="143"/>
      <c r="Y419" s="143"/>
      <c r="Z419" s="143"/>
      <c r="AA419" s="143"/>
      <c r="AB419" s="143"/>
      <c r="AC419" s="143"/>
      <c r="AD419" s="143"/>
      <c r="AE419" s="143"/>
      <c r="AF419" s="142"/>
    </row>
    <row r="420" spans="23:32">
      <c r="W420" s="142"/>
      <c r="X420" s="143"/>
      <c r="Y420" s="143"/>
      <c r="Z420" s="143"/>
      <c r="AA420" s="143"/>
      <c r="AB420" s="143"/>
      <c r="AC420" s="143"/>
      <c r="AD420" s="143"/>
      <c r="AE420" s="143"/>
      <c r="AF420" s="142"/>
    </row>
    <row r="421" spans="23:32">
      <c r="W421" s="142"/>
      <c r="X421" s="143"/>
      <c r="Y421" s="143"/>
      <c r="Z421" s="143"/>
      <c r="AA421" s="143"/>
      <c r="AB421" s="143"/>
      <c r="AC421" s="143"/>
      <c r="AD421" s="143"/>
      <c r="AE421" s="143"/>
      <c r="AF421" s="142"/>
    </row>
    <row r="422" spans="23:32">
      <c r="W422" s="142"/>
      <c r="X422" s="143"/>
      <c r="Y422" s="143"/>
      <c r="Z422" s="143"/>
      <c r="AA422" s="143"/>
      <c r="AB422" s="143"/>
      <c r="AC422" s="143"/>
      <c r="AD422" s="143"/>
      <c r="AE422" s="143"/>
      <c r="AF422" s="142"/>
    </row>
    <row r="423" spans="23:32">
      <c r="W423" s="142"/>
      <c r="X423" s="143"/>
      <c r="Y423" s="143"/>
      <c r="Z423" s="143"/>
      <c r="AA423" s="143"/>
      <c r="AB423" s="143"/>
      <c r="AC423" s="143"/>
      <c r="AD423" s="143"/>
      <c r="AE423" s="143"/>
      <c r="AF423" s="142"/>
    </row>
    <row r="424" spans="23:32">
      <c r="W424" s="142"/>
      <c r="X424" s="143"/>
      <c r="Y424" s="143"/>
      <c r="Z424" s="143"/>
      <c r="AA424" s="143"/>
      <c r="AB424" s="143"/>
      <c r="AC424" s="143"/>
      <c r="AD424" s="143"/>
      <c r="AE424" s="143"/>
      <c r="AF424" s="142"/>
    </row>
    <row r="425" spans="23:32">
      <c r="W425" s="142"/>
      <c r="X425" s="143"/>
      <c r="Y425" s="143"/>
      <c r="Z425" s="143"/>
      <c r="AA425" s="143"/>
      <c r="AB425" s="143"/>
      <c r="AC425" s="143"/>
      <c r="AD425" s="143"/>
      <c r="AE425" s="143"/>
      <c r="AF425" s="142"/>
    </row>
    <row r="426" spans="23:32">
      <c r="W426" s="142"/>
      <c r="X426" s="143"/>
      <c r="Y426" s="143"/>
      <c r="Z426" s="143"/>
      <c r="AA426" s="143"/>
      <c r="AB426" s="143"/>
      <c r="AC426" s="143"/>
      <c r="AD426" s="143"/>
      <c r="AE426" s="143"/>
      <c r="AF426" s="142"/>
    </row>
    <row r="427" spans="23:32">
      <c r="W427" s="142"/>
      <c r="X427" s="143"/>
      <c r="Y427" s="143"/>
      <c r="Z427" s="143"/>
      <c r="AA427" s="143"/>
      <c r="AB427" s="143"/>
      <c r="AC427" s="143"/>
      <c r="AD427" s="143"/>
      <c r="AE427" s="143"/>
      <c r="AF427" s="142"/>
    </row>
    <row r="428" spans="23:32">
      <c r="W428" s="142"/>
      <c r="X428" s="143"/>
      <c r="Y428" s="143"/>
      <c r="Z428" s="143"/>
      <c r="AA428" s="143"/>
      <c r="AB428" s="143"/>
      <c r="AC428" s="143"/>
      <c r="AD428" s="143"/>
      <c r="AE428" s="143"/>
      <c r="AF428" s="142"/>
    </row>
    <row r="429" spans="23:32">
      <c r="W429" s="142"/>
      <c r="X429" s="143"/>
      <c r="Y429" s="143"/>
      <c r="Z429" s="143"/>
      <c r="AA429" s="143"/>
      <c r="AB429" s="143"/>
      <c r="AC429" s="143"/>
      <c r="AD429" s="143"/>
      <c r="AE429" s="143"/>
      <c r="AF429" s="142"/>
    </row>
    <row r="430" spans="23:32">
      <c r="W430" s="142"/>
      <c r="X430" s="143"/>
      <c r="Y430" s="143"/>
      <c r="Z430" s="143"/>
      <c r="AA430" s="143"/>
      <c r="AB430" s="143"/>
      <c r="AC430" s="143"/>
      <c r="AD430" s="143"/>
      <c r="AE430" s="143"/>
      <c r="AF430" s="142"/>
    </row>
    <row r="431" spans="23:32">
      <c r="W431" s="142"/>
      <c r="X431" s="143"/>
      <c r="Y431" s="143"/>
      <c r="Z431" s="143"/>
      <c r="AA431" s="143"/>
      <c r="AB431" s="143"/>
      <c r="AC431" s="143"/>
      <c r="AD431" s="143"/>
      <c r="AE431" s="143"/>
      <c r="AF431" s="142"/>
    </row>
    <row r="432" spans="23:32">
      <c r="W432" s="142"/>
      <c r="X432" s="143"/>
      <c r="Y432" s="143"/>
      <c r="Z432" s="143"/>
      <c r="AA432" s="143"/>
      <c r="AB432" s="143"/>
      <c r="AC432" s="143"/>
      <c r="AD432" s="143"/>
      <c r="AE432" s="143"/>
      <c r="AF432" s="142"/>
    </row>
    <row r="433" spans="23:32">
      <c r="W433" s="142"/>
      <c r="X433" s="143"/>
      <c r="Y433" s="143"/>
      <c r="Z433" s="143"/>
      <c r="AA433" s="143"/>
      <c r="AB433" s="143"/>
      <c r="AC433" s="143"/>
      <c r="AD433" s="143"/>
      <c r="AE433" s="143"/>
      <c r="AF433" s="142"/>
    </row>
    <row r="434" spans="23:32">
      <c r="W434" s="142"/>
      <c r="X434" s="143"/>
      <c r="Y434" s="143"/>
      <c r="Z434" s="143"/>
      <c r="AA434" s="143"/>
      <c r="AB434" s="143"/>
      <c r="AC434" s="143"/>
      <c r="AD434" s="143"/>
      <c r="AE434" s="143"/>
      <c r="AF434" s="142"/>
    </row>
    <row r="435" spans="23:32">
      <c r="W435" s="142"/>
      <c r="X435" s="143"/>
      <c r="Y435" s="143"/>
      <c r="Z435" s="143"/>
      <c r="AA435" s="143"/>
      <c r="AB435" s="143"/>
      <c r="AC435" s="143"/>
      <c r="AD435" s="143"/>
      <c r="AE435" s="143"/>
      <c r="AF435" s="142"/>
    </row>
    <row r="436" spans="23:32">
      <c r="W436" s="142"/>
      <c r="X436" s="143"/>
      <c r="Y436" s="143"/>
      <c r="Z436" s="143"/>
      <c r="AA436" s="143"/>
      <c r="AB436" s="143"/>
      <c r="AC436" s="143"/>
      <c r="AD436" s="143"/>
      <c r="AE436" s="143"/>
      <c r="AF436" s="142"/>
    </row>
    <row r="437" spans="23:32">
      <c r="W437" s="142"/>
      <c r="X437" s="143"/>
      <c r="Y437" s="143"/>
      <c r="Z437" s="143"/>
      <c r="AA437" s="143"/>
      <c r="AB437" s="143"/>
      <c r="AC437" s="143"/>
      <c r="AD437" s="143"/>
      <c r="AE437" s="143"/>
      <c r="AF437" s="142"/>
    </row>
    <row r="438" spans="23:32">
      <c r="W438" s="142"/>
      <c r="X438" s="143"/>
      <c r="Y438" s="143"/>
      <c r="Z438" s="143"/>
      <c r="AA438" s="143"/>
      <c r="AB438" s="143"/>
      <c r="AC438" s="143"/>
      <c r="AD438" s="143"/>
      <c r="AE438" s="143"/>
      <c r="AF438" s="142"/>
    </row>
    <row r="439" spans="23:32">
      <c r="W439" s="142"/>
      <c r="X439" s="143"/>
      <c r="Y439" s="143"/>
      <c r="Z439" s="143"/>
      <c r="AA439" s="143"/>
      <c r="AB439" s="143"/>
      <c r="AC439" s="143"/>
      <c r="AD439" s="143"/>
      <c r="AE439" s="143"/>
      <c r="AF439" s="142"/>
    </row>
    <row r="440" spans="23:32">
      <c r="W440" s="142"/>
      <c r="X440" s="143"/>
      <c r="Y440" s="143"/>
      <c r="Z440" s="143"/>
      <c r="AA440" s="143"/>
      <c r="AB440" s="143"/>
      <c r="AC440" s="143"/>
      <c r="AD440" s="143"/>
      <c r="AE440" s="143"/>
      <c r="AF440" s="142"/>
    </row>
    <row r="441" spans="23:32">
      <c r="W441" s="142"/>
      <c r="X441" s="143"/>
      <c r="Y441" s="143"/>
      <c r="Z441" s="143"/>
      <c r="AA441" s="143"/>
      <c r="AB441" s="143"/>
      <c r="AC441" s="143"/>
      <c r="AD441" s="143"/>
      <c r="AE441" s="143"/>
      <c r="AF441" s="142"/>
    </row>
    <row r="442" spans="23:32">
      <c r="W442" s="142"/>
      <c r="X442" s="143"/>
      <c r="Y442" s="143"/>
      <c r="Z442" s="143"/>
      <c r="AA442" s="143"/>
      <c r="AB442" s="143"/>
      <c r="AC442" s="143"/>
      <c r="AD442" s="143"/>
      <c r="AE442" s="143"/>
      <c r="AF442" s="142"/>
    </row>
    <row r="443" spans="23:32">
      <c r="W443" s="142"/>
      <c r="X443" s="143"/>
      <c r="Y443" s="143"/>
      <c r="Z443" s="143"/>
      <c r="AA443" s="143"/>
      <c r="AB443" s="143"/>
      <c r="AC443" s="143"/>
      <c r="AD443" s="143"/>
      <c r="AE443" s="143"/>
      <c r="AF443" s="142"/>
    </row>
    <row r="444" spans="23:32">
      <c r="W444" s="142"/>
      <c r="X444" s="143"/>
      <c r="Y444" s="143"/>
      <c r="Z444" s="143"/>
      <c r="AA444" s="143"/>
      <c r="AB444" s="143"/>
      <c r="AC444" s="143"/>
      <c r="AD444" s="143"/>
      <c r="AE444" s="143"/>
      <c r="AF444" s="142"/>
    </row>
    <row r="445" spans="23:32">
      <c r="W445" s="142"/>
      <c r="X445" s="143"/>
      <c r="Y445" s="143"/>
      <c r="Z445" s="143"/>
      <c r="AA445" s="143"/>
      <c r="AB445" s="143"/>
      <c r="AC445" s="143"/>
      <c r="AD445" s="143"/>
      <c r="AE445" s="143"/>
      <c r="AF445" s="142"/>
    </row>
    <row r="446" spans="23:32">
      <c r="W446" s="142"/>
      <c r="X446" s="143"/>
      <c r="Y446" s="143"/>
      <c r="Z446" s="143"/>
      <c r="AA446" s="143"/>
      <c r="AB446" s="143"/>
      <c r="AC446" s="143"/>
      <c r="AD446" s="143"/>
      <c r="AE446" s="143"/>
      <c r="AF446" s="142"/>
    </row>
    <row r="447" spans="23:32">
      <c r="W447" s="142"/>
      <c r="X447" s="143"/>
      <c r="Y447" s="143"/>
      <c r="Z447" s="143"/>
      <c r="AA447" s="143"/>
      <c r="AB447" s="143"/>
      <c r="AC447" s="143"/>
      <c r="AD447" s="143"/>
      <c r="AE447" s="143"/>
      <c r="AF447" s="142"/>
    </row>
    <row r="448" spans="23:32">
      <c r="W448" s="142"/>
      <c r="X448" s="143"/>
      <c r="Y448" s="143"/>
      <c r="Z448" s="143"/>
      <c r="AA448" s="143"/>
      <c r="AB448" s="143"/>
      <c r="AC448" s="143"/>
      <c r="AD448" s="143"/>
      <c r="AE448" s="143"/>
      <c r="AF448" s="142"/>
    </row>
    <row r="449" spans="23:32">
      <c r="W449" s="142"/>
      <c r="X449" s="143"/>
      <c r="Y449" s="143"/>
      <c r="Z449" s="143"/>
      <c r="AA449" s="143"/>
      <c r="AB449" s="143"/>
      <c r="AC449" s="143"/>
      <c r="AD449" s="143"/>
      <c r="AE449" s="143"/>
      <c r="AF449" s="142"/>
    </row>
    <row r="450" spans="23:32">
      <c r="W450" s="142"/>
      <c r="X450" s="143"/>
      <c r="Y450" s="143"/>
      <c r="Z450" s="143"/>
      <c r="AA450" s="143"/>
      <c r="AB450" s="143"/>
      <c r="AC450" s="143"/>
      <c r="AD450" s="143"/>
      <c r="AE450" s="143"/>
      <c r="AF450" s="142"/>
    </row>
    <row r="451" spans="23:32">
      <c r="W451" s="142"/>
      <c r="X451" s="143"/>
      <c r="Y451" s="143"/>
      <c r="Z451" s="143"/>
      <c r="AA451" s="143"/>
      <c r="AB451" s="143"/>
      <c r="AC451" s="143"/>
      <c r="AD451" s="143"/>
      <c r="AE451" s="143"/>
      <c r="AF451" s="142"/>
    </row>
    <row r="452" spans="23:32">
      <c r="W452" s="142"/>
      <c r="X452" s="143"/>
      <c r="Y452" s="143"/>
      <c r="Z452" s="143"/>
      <c r="AA452" s="143"/>
      <c r="AB452" s="143"/>
      <c r="AC452" s="143"/>
      <c r="AD452" s="143"/>
      <c r="AE452" s="143"/>
      <c r="AF452" s="142"/>
    </row>
    <row r="453" spans="23:32">
      <c r="W453" s="142"/>
      <c r="X453" s="143"/>
      <c r="Y453" s="143"/>
      <c r="Z453" s="143"/>
      <c r="AA453" s="143"/>
      <c r="AB453" s="143"/>
      <c r="AC453" s="143"/>
      <c r="AD453" s="143"/>
      <c r="AE453" s="143"/>
      <c r="AF453" s="142"/>
    </row>
    <row r="454" spans="23:32">
      <c r="W454" s="142"/>
      <c r="X454" s="143"/>
      <c r="Y454" s="143"/>
      <c r="Z454" s="143"/>
      <c r="AA454" s="143"/>
      <c r="AB454" s="143"/>
      <c r="AC454" s="143"/>
      <c r="AD454" s="143"/>
      <c r="AE454" s="143"/>
      <c r="AF454" s="142"/>
    </row>
    <row r="455" spans="23:32">
      <c r="W455" s="142"/>
      <c r="X455" s="143"/>
      <c r="Y455" s="143"/>
      <c r="Z455" s="143"/>
      <c r="AA455" s="143"/>
      <c r="AB455" s="143"/>
      <c r="AC455" s="143"/>
      <c r="AD455" s="143"/>
      <c r="AE455" s="143"/>
      <c r="AF455" s="142"/>
    </row>
    <row r="456" spans="23:32">
      <c r="W456" s="142"/>
      <c r="X456" s="143"/>
      <c r="Y456" s="143"/>
      <c r="Z456" s="143"/>
      <c r="AA456" s="143"/>
      <c r="AB456" s="143"/>
      <c r="AC456" s="143"/>
      <c r="AD456" s="143"/>
      <c r="AE456" s="143"/>
      <c r="AF456" s="142"/>
    </row>
    <row r="457" spans="23:32">
      <c r="W457" s="142"/>
      <c r="X457" s="143"/>
      <c r="Y457" s="143"/>
      <c r="Z457" s="143"/>
      <c r="AA457" s="143"/>
      <c r="AB457" s="143"/>
      <c r="AC457" s="143"/>
      <c r="AD457" s="143"/>
      <c r="AE457" s="143"/>
      <c r="AF457" s="142"/>
    </row>
    <row r="458" spans="23:32">
      <c r="W458" s="142"/>
      <c r="X458" s="143"/>
      <c r="Y458" s="143"/>
      <c r="Z458" s="143"/>
      <c r="AA458" s="143"/>
      <c r="AB458" s="143"/>
      <c r="AC458" s="143"/>
      <c r="AD458" s="143"/>
      <c r="AE458" s="143"/>
      <c r="AF458" s="142"/>
    </row>
    <row r="459" spans="23:32">
      <c r="W459" s="142"/>
      <c r="X459" s="143"/>
      <c r="Y459" s="143"/>
      <c r="Z459" s="143"/>
      <c r="AA459" s="143"/>
      <c r="AB459" s="143"/>
      <c r="AC459" s="143"/>
      <c r="AD459" s="143"/>
      <c r="AE459" s="143"/>
      <c r="AF459" s="142"/>
    </row>
    <row r="460" spans="23:32">
      <c r="W460" s="142"/>
      <c r="X460" s="143"/>
      <c r="Y460" s="143"/>
      <c r="Z460" s="143"/>
      <c r="AA460" s="143"/>
      <c r="AB460" s="143"/>
      <c r="AC460" s="143"/>
      <c r="AD460" s="143"/>
      <c r="AE460" s="143"/>
      <c r="AF460" s="142"/>
    </row>
    <row r="461" spans="23:32">
      <c r="W461" s="142"/>
      <c r="X461" s="143"/>
      <c r="Y461" s="143"/>
      <c r="Z461" s="143"/>
      <c r="AA461" s="143"/>
      <c r="AB461" s="143"/>
      <c r="AC461" s="143"/>
      <c r="AD461" s="143"/>
      <c r="AE461" s="143"/>
      <c r="AF461" s="142"/>
    </row>
    <row r="462" spans="23:32">
      <c r="W462" s="142"/>
      <c r="X462" s="143"/>
      <c r="Y462" s="143"/>
      <c r="Z462" s="143"/>
      <c r="AA462" s="143"/>
      <c r="AB462" s="143"/>
      <c r="AC462" s="143"/>
      <c r="AD462" s="143"/>
      <c r="AE462" s="143"/>
      <c r="AF462" s="142"/>
    </row>
    <row r="463" spans="23:32">
      <c r="W463" s="142"/>
      <c r="X463" s="143"/>
      <c r="Y463" s="143"/>
      <c r="Z463" s="143"/>
      <c r="AA463" s="143"/>
      <c r="AB463" s="143"/>
      <c r="AC463" s="143"/>
      <c r="AD463" s="143"/>
      <c r="AE463" s="143"/>
      <c r="AF463" s="142"/>
    </row>
    <row r="464" spans="23:32">
      <c r="W464" s="142"/>
      <c r="X464" s="143"/>
      <c r="Y464" s="143"/>
      <c r="Z464" s="143"/>
      <c r="AA464" s="143"/>
      <c r="AB464" s="143"/>
      <c r="AC464" s="143"/>
      <c r="AD464" s="143"/>
      <c r="AE464" s="143"/>
      <c r="AF464" s="142"/>
    </row>
    <row r="465" spans="23:32">
      <c r="W465" s="142"/>
      <c r="X465" s="143"/>
      <c r="Y465" s="143"/>
      <c r="Z465" s="143"/>
      <c r="AA465" s="143"/>
      <c r="AB465" s="143"/>
      <c r="AC465" s="143"/>
      <c r="AD465" s="143"/>
      <c r="AE465" s="143"/>
      <c r="AF465" s="142"/>
    </row>
    <row r="466" spans="23:32">
      <c r="W466" s="142"/>
      <c r="X466" s="143"/>
      <c r="Y466" s="143"/>
      <c r="Z466" s="143"/>
      <c r="AA466" s="143"/>
      <c r="AB466" s="143"/>
      <c r="AC466" s="143"/>
      <c r="AD466" s="143"/>
      <c r="AE466" s="143"/>
      <c r="AF466" s="142"/>
    </row>
    <row r="467" spans="23:32">
      <c r="W467" s="142"/>
      <c r="X467" s="143"/>
      <c r="Y467" s="143"/>
      <c r="Z467" s="143"/>
      <c r="AA467" s="143"/>
      <c r="AB467" s="143"/>
      <c r="AC467" s="143"/>
      <c r="AD467" s="143"/>
      <c r="AE467" s="143"/>
      <c r="AF467" s="142"/>
    </row>
    <row r="468" spans="23:32">
      <c r="W468" s="142"/>
      <c r="X468" s="143"/>
      <c r="Y468" s="143"/>
      <c r="Z468" s="143"/>
      <c r="AA468" s="143"/>
      <c r="AB468" s="143"/>
      <c r="AC468" s="143"/>
      <c r="AD468" s="143"/>
      <c r="AE468" s="143"/>
      <c r="AF468" s="142"/>
    </row>
    <row r="469" spans="23:32">
      <c r="W469" s="142"/>
      <c r="X469" s="143"/>
      <c r="Y469" s="143"/>
      <c r="Z469" s="143"/>
      <c r="AA469" s="143"/>
      <c r="AB469" s="143"/>
      <c r="AC469" s="143"/>
      <c r="AD469" s="143"/>
      <c r="AE469" s="143"/>
      <c r="AF469" s="142"/>
    </row>
    <row r="470" spans="23:32">
      <c r="W470" s="142"/>
      <c r="X470" s="143"/>
      <c r="Y470" s="143"/>
      <c r="Z470" s="143"/>
      <c r="AA470" s="143"/>
      <c r="AB470" s="143"/>
      <c r="AC470" s="143"/>
      <c r="AD470" s="143"/>
      <c r="AE470" s="143"/>
      <c r="AF470" s="142"/>
    </row>
    <row r="471" spans="23:32">
      <c r="W471" s="142"/>
      <c r="X471" s="143"/>
      <c r="Y471" s="143"/>
      <c r="Z471" s="143"/>
      <c r="AA471" s="143"/>
      <c r="AB471" s="143"/>
      <c r="AC471" s="143"/>
      <c r="AD471" s="143"/>
      <c r="AE471" s="143"/>
      <c r="AF471" s="142"/>
    </row>
    <row r="472" spans="23:32">
      <c r="W472" s="142"/>
      <c r="X472" s="143"/>
      <c r="Y472" s="143"/>
      <c r="Z472" s="143"/>
      <c r="AA472" s="143"/>
      <c r="AB472" s="143"/>
      <c r="AC472" s="143"/>
      <c r="AD472" s="143"/>
      <c r="AE472" s="143"/>
      <c r="AF472" s="142"/>
    </row>
    <row r="473" spans="23:32">
      <c r="W473" s="142"/>
      <c r="X473" s="143"/>
      <c r="Y473" s="143"/>
      <c r="Z473" s="143"/>
      <c r="AA473" s="143"/>
      <c r="AB473" s="143"/>
      <c r="AC473" s="143"/>
      <c r="AD473" s="143"/>
      <c r="AE473" s="143"/>
      <c r="AF473" s="142"/>
    </row>
    <row r="474" spans="23:32">
      <c r="W474" s="142"/>
      <c r="X474" s="143"/>
      <c r="Y474" s="143"/>
      <c r="Z474" s="143"/>
      <c r="AA474" s="143"/>
      <c r="AB474" s="143"/>
      <c r="AC474" s="143"/>
      <c r="AD474" s="143"/>
      <c r="AE474" s="143"/>
      <c r="AF474" s="142"/>
    </row>
    <row r="475" spans="23:32">
      <c r="W475" s="142"/>
      <c r="X475" s="143"/>
      <c r="Y475" s="143"/>
      <c r="Z475" s="143"/>
      <c r="AA475" s="143"/>
      <c r="AB475" s="143"/>
      <c r="AC475" s="143"/>
      <c r="AD475" s="143"/>
      <c r="AE475" s="143"/>
      <c r="AF475" s="142"/>
    </row>
    <row r="476" spans="23:32">
      <c r="W476" s="142"/>
      <c r="X476" s="143"/>
      <c r="Y476" s="143"/>
      <c r="Z476" s="143"/>
      <c r="AA476" s="143"/>
      <c r="AB476" s="143"/>
      <c r="AC476" s="143"/>
      <c r="AD476" s="143"/>
      <c r="AE476" s="143"/>
      <c r="AF476" s="142"/>
    </row>
    <row r="477" spans="23:32">
      <c r="W477" s="142"/>
      <c r="X477" s="143"/>
      <c r="Y477" s="143"/>
      <c r="Z477" s="143"/>
      <c r="AA477" s="143"/>
      <c r="AB477" s="143"/>
      <c r="AC477" s="143"/>
      <c r="AD477" s="143"/>
      <c r="AE477" s="143"/>
      <c r="AF477" s="142"/>
    </row>
    <row r="478" spans="23:32">
      <c r="W478" s="142"/>
      <c r="X478" s="143"/>
      <c r="Y478" s="143"/>
      <c r="Z478" s="143"/>
      <c r="AA478" s="143"/>
      <c r="AB478" s="143"/>
      <c r="AC478" s="143"/>
      <c r="AD478" s="143"/>
      <c r="AE478" s="143"/>
      <c r="AF478" s="142"/>
    </row>
    <row r="479" spans="23:32">
      <c r="W479" s="142"/>
      <c r="X479" s="143"/>
      <c r="Y479" s="143"/>
      <c r="Z479" s="143"/>
      <c r="AA479" s="143"/>
      <c r="AB479" s="143"/>
      <c r="AC479" s="143"/>
      <c r="AD479" s="143"/>
      <c r="AE479" s="143"/>
      <c r="AF479" s="142"/>
    </row>
    <row r="480" spans="23:32">
      <c r="W480" s="142"/>
      <c r="X480" s="143"/>
      <c r="Y480" s="143"/>
      <c r="Z480" s="143"/>
      <c r="AA480" s="143"/>
      <c r="AB480" s="143"/>
      <c r="AC480" s="143"/>
      <c r="AD480" s="143"/>
      <c r="AE480" s="143"/>
      <c r="AF480" s="142"/>
    </row>
    <row r="481" spans="23:33">
      <c r="W481" s="142"/>
      <c r="X481" s="143"/>
      <c r="Y481" s="143"/>
      <c r="Z481" s="143"/>
      <c r="AA481" s="143"/>
      <c r="AB481" s="143"/>
      <c r="AC481" s="143"/>
      <c r="AD481" s="143"/>
      <c r="AE481" s="143"/>
      <c r="AF481" s="142"/>
    </row>
    <row r="482" spans="23:33">
      <c r="W482" s="142"/>
      <c r="X482" s="143"/>
      <c r="Y482" s="143"/>
      <c r="Z482" s="143"/>
      <c r="AA482" s="143"/>
      <c r="AB482" s="143"/>
      <c r="AC482" s="143"/>
      <c r="AD482" s="143"/>
      <c r="AE482" s="143"/>
      <c r="AF482" s="142"/>
    </row>
    <row r="483" spans="23:33">
      <c r="W483" s="142"/>
      <c r="X483" s="143"/>
      <c r="Y483" s="143"/>
      <c r="Z483" s="143"/>
      <c r="AA483" s="143"/>
      <c r="AB483" s="143"/>
      <c r="AC483" s="143"/>
      <c r="AD483" s="143"/>
      <c r="AE483" s="143"/>
      <c r="AF483" s="142"/>
    </row>
    <row r="496" spans="23:33">
      <c r="AG496" s="139"/>
    </row>
    <row r="497" spans="33:33">
      <c r="AG497" s="139"/>
    </row>
    <row r="498" spans="33:33">
      <c r="AG498" s="139"/>
    </row>
    <row r="499" spans="33:33">
      <c r="AG499" s="139"/>
    </row>
    <row r="500" spans="33:33">
      <c r="AG500" s="139"/>
    </row>
  </sheetData>
  <sheetProtection formatCells="0" formatColumns="0" formatRows="0" insertColumns="0" insertRows="0" insertHyperlinks="0" deleteColumns="0" deleteRows="0" sort="0" autoFilter="0" pivotTables="0"/>
  <mergeCells count="57">
    <mergeCell ref="W15:X15"/>
    <mergeCell ref="AA15:AB15"/>
    <mergeCell ref="AC15:AD15"/>
    <mergeCell ref="AE15:AF15"/>
    <mergeCell ref="AA14:AB14"/>
    <mergeCell ref="AC14:AF14"/>
    <mergeCell ref="W14:Z14"/>
    <mergeCell ref="Y15:Z15"/>
    <mergeCell ref="A368:A377"/>
    <mergeCell ref="A298:A307"/>
    <mergeCell ref="A308:A317"/>
    <mergeCell ref="A318:A327"/>
    <mergeCell ref="A328:A337"/>
    <mergeCell ref="A338:A347"/>
    <mergeCell ref="A348:A357"/>
    <mergeCell ref="A238:A247"/>
    <mergeCell ref="A198:A207"/>
    <mergeCell ref="A208:A217"/>
    <mergeCell ref="A228:A237"/>
    <mergeCell ref="A218:A227"/>
    <mergeCell ref="A358:A367"/>
    <mergeCell ref="A288:A297"/>
    <mergeCell ref="A148:A157"/>
    <mergeCell ref="A158:A167"/>
    <mergeCell ref="A248:A257"/>
    <mergeCell ref="A258:A267"/>
    <mergeCell ref="A268:A277"/>
    <mergeCell ref="A168:A177"/>
    <mergeCell ref="A178:A187"/>
    <mergeCell ref="A188:A197"/>
    <mergeCell ref="A278:A287"/>
    <mergeCell ref="A28:A37"/>
    <mergeCell ref="A17:C17"/>
    <mergeCell ref="A38:A47"/>
    <mergeCell ref="A78:A87"/>
    <mergeCell ref="A88:A97"/>
    <mergeCell ref="A19:A27"/>
    <mergeCell ref="H14:I15"/>
    <mergeCell ref="A138:A147"/>
    <mergeCell ref="O14:P15"/>
    <mergeCell ref="A128:A137"/>
    <mergeCell ref="A98:A107"/>
    <mergeCell ref="A58:A67"/>
    <mergeCell ref="A108:A117"/>
    <mergeCell ref="A48:A57"/>
    <mergeCell ref="A118:A127"/>
    <mergeCell ref="A68:A77"/>
    <mergeCell ref="U14:V15"/>
    <mergeCell ref="A14:C16"/>
    <mergeCell ref="D14:D16"/>
    <mergeCell ref="M14:N15"/>
    <mergeCell ref="K14:L15"/>
    <mergeCell ref="E14:E16"/>
    <mergeCell ref="S14:T15"/>
    <mergeCell ref="F14:G15"/>
    <mergeCell ref="Q14:R15"/>
    <mergeCell ref="J14:J16"/>
  </mergeCells>
  <pageMargins left="0.25" right="0.25" top="0.75" bottom="0.75" header="0.3" footer="0.3"/>
  <pageSetup scale="22" fitToHeight="0" orientation="portrait" r:id="rId1"/>
  <headerFooter alignWithMargins="0"/>
  <rowBreaks count="2" manualBreakCount="2">
    <brk id="117" max="31" man="1"/>
    <brk id="217"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B7AC1-2B3C-410D-9F22-035C997791BF}">
  <dimension ref="B2:G132"/>
  <sheetViews>
    <sheetView view="pageBreakPreview" zoomScale="160" zoomScaleNormal="100" zoomScaleSheetLayoutView="160" workbookViewId="0"/>
  </sheetViews>
  <sheetFormatPr baseColWidth="10" defaultRowHeight="15"/>
  <cols>
    <col min="1" max="1" width="2.42578125" style="50" customWidth="1"/>
    <col min="2" max="7" width="11.42578125" style="50"/>
    <col min="8" max="8" width="17.140625" style="50" customWidth="1"/>
    <col min="9" max="16384" width="11.42578125" style="50"/>
  </cols>
  <sheetData>
    <row r="2" spans="2:2" ht="21">
      <c r="B2" s="51" t="s">
        <v>203</v>
      </c>
    </row>
    <row r="4" spans="2:2">
      <c r="B4" s="50" t="s">
        <v>205</v>
      </c>
    </row>
    <row r="5" spans="2:2">
      <c r="B5" s="50" t="s">
        <v>261</v>
      </c>
    </row>
    <row r="6" spans="2:2">
      <c r="B6" s="50" t="s">
        <v>262</v>
      </c>
    </row>
    <row r="8" spans="2:2">
      <c r="B8" s="53" t="s">
        <v>251</v>
      </c>
    </row>
    <row r="9" spans="2:2">
      <c r="B9" s="50" t="s">
        <v>206</v>
      </c>
    </row>
    <row r="10" spans="2:2">
      <c r="B10" s="50" t="s">
        <v>207</v>
      </c>
    </row>
    <row r="11" spans="2:2">
      <c r="B11" s="50" t="s">
        <v>208</v>
      </c>
    </row>
    <row r="12" spans="2:2">
      <c r="B12" s="54" t="s">
        <v>204</v>
      </c>
    </row>
    <row r="14" spans="2:2">
      <c r="B14" s="50" t="s">
        <v>263</v>
      </c>
    </row>
    <row r="15" spans="2:2">
      <c r="B15" s="50" t="s">
        <v>209</v>
      </c>
    </row>
    <row r="16" spans="2:2">
      <c r="B16" s="50" t="s">
        <v>253</v>
      </c>
    </row>
    <row r="17" spans="2:6">
      <c r="B17" s="50" t="s">
        <v>210</v>
      </c>
    </row>
    <row r="18" spans="2:6">
      <c r="B18" s="50" t="s">
        <v>264</v>
      </c>
    </row>
    <row r="20" spans="2:6">
      <c r="B20" s="134" t="s">
        <v>21</v>
      </c>
      <c r="C20" s="133"/>
      <c r="D20" s="119"/>
    </row>
    <row r="21" spans="2:6">
      <c r="B21" s="50" t="s">
        <v>213</v>
      </c>
    </row>
    <row r="22" spans="2:6">
      <c r="B22" s="50" t="s">
        <v>265</v>
      </c>
      <c r="F22" s="54" t="s">
        <v>202</v>
      </c>
    </row>
    <row r="23" spans="2:6">
      <c r="B23" s="50" t="s">
        <v>266</v>
      </c>
    </row>
    <row r="24" spans="2:6">
      <c r="B24" s="50" t="s">
        <v>267</v>
      </c>
    </row>
    <row r="25" spans="2:6">
      <c r="B25" s="50" t="s">
        <v>211</v>
      </c>
    </row>
    <row r="26" spans="2:6">
      <c r="B26" s="50" t="s">
        <v>214</v>
      </c>
    </row>
    <row r="27" spans="2:6">
      <c r="B27" s="55" t="s">
        <v>268</v>
      </c>
    </row>
    <row r="28" spans="2:6">
      <c r="B28" s="55" t="s">
        <v>269</v>
      </c>
    </row>
    <row r="29" spans="2:6">
      <c r="B29" s="55" t="s">
        <v>212</v>
      </c>
    </row>
    <row r="31" spans="2:6">
      <c r="B31" s="135" t="s">
        <v>153</v>
      </c>
      <c r="C31" s="119"/>
      <c r="D31" s="119"/>
      <c r="E31" s="54"/>
    </row>
    <row r="32" spans="2:6">
      <c r="B32" s="50" t="s">
        <v>215</v>
      </c>
    </row>
    <row r="33" spans="2:6">
      <c r="B33" s="50" t="s">
        <v>254</v>
      </c>
      <c r="F33" s="54" t="s">
        <v>202</v>
      </c>
    </row>
    <row r="35" spans="2:6">
      <c r="B35" s="132" t="s">
        <v>154</v>
      </c>
      <c r="C35" s="119"/>
      <c r="D35" s="119"/>
    </row>
    <row r="36" spans="2:6">
      <c r="B36" s="50" t="s">
        <v>270</v>
      </c>
    </row>
    <row r="37" spans="2:6">
      <c r="B37" s="50" t="s">
        <v>216</v>
      </c>
    </row>
    <row r="38" spans="2:6">
      <c r="B38" s="50" t="s">
        <v>217</v>
      </c>
    </row>
    <row r="39" spans="2:6">
      <c r="B39" s="55" t="s">
        <v>218</v>
      </c>
      <c r="E39" s="55" t="s">
        <v>259</v>
      </c>
    </row>
    <row r="40" spans="2:6">
      <c r="E40" s="55" t="s">
        <v>260</v>
      </c>
    </row>
    <row r="41" spans="2:6">
      <c r="E41" s="55" t="s">
        <v>219</v>
      </c>
    </row>
    <row r="42" spans="2:6">
      <c r="E42" s="55" t="s">
        <v>220</v>
      </c>
    </row>
    <row r="43" spans="2:6">
      <c r="E43" s="55" t="s">
        <v>221</v>
      </c>
    </row>
    <row r="44" spans="2:6">
      <c r="E44" s="55" t="s">
        <v>223</v>
      </c>
    </row>
    <row r="45" spans="2:6">
      <c r="E45" s="55" t="s">
        <v>222</v>
      </c>
    </row>
    <row r="46" spans="2:6">
      <c r="E46" s="55" t="s">
        <v>224</v>
      </c>
    </row>
    <row r="47" spans="2:6">
      <c r="E47" s="55"/>
    </row>
    <row r="48" spans="2:6">
      <c r="B48" s="136" t="s">
        <v>155</v>
      </c>
      <c r="C48" s="119"/>
      <c r="D48" s="119"/>
      <c r="E48" s="55"/>
    </row>
    <row r="49" spans="2:7">
      <c r="B49" s="50" t="s">
        <v>225</v>
      </c>
    </row>
    <row r="52" spans="2:7">
      <c r="B52" s="132" t="s">
        <v>20</v>
      </c>
      <c r="C52" s="119"/>
      <c r="D52" s="119"/>
    </row>
    <row r="53" spans="2:7">
      <c r="B53" s="50" t="s">
        <v>271</v>
      </c>
    </row>
    <row r="55" spans="2:7">
      <c r="B55" s="132" t="s">
        <v>200</v>
      </c>
      <c r="C55" s="119"/>
      <c r="D55" s="119"/>
    </row>
    <row r="56" spans="2:7">
      <c r="B56" s="50" t="s">
        <v>272</v>
      </c>
    </row>
    <row r="57" spans="2:7">
      <c r="B57" s="50" t="s">
        <v>226</v>
      </c>
    </row>
    <row r="58" spans="2:7">
      <c r="B58" s="50" t="s">
        <v>273</v>
      </c>
    </row>
    <row r="59" spans="2:7">
      <c r="B59" s="50" t="s">
        <v>227</v>
      </c>
    </row>
    <row r="60" spans="2:7">
      <c r="B60" s="50" t="s">
        <v>274</v>
      </c>
    </row>
    <row r="61" spans="2:7">
      <c r="B61" s="56" t="s">
        <v>275</v>
      </c>
      <c r="C61" s="56"/>
      <c r="D61" s="56"/>
      <c r="E61" s="56"/>
      <c r="F61" s="56"/>
      <c r="G61" s="56"/>
    </row>
    <row r="62" spans="2:7">
      <c r="B62" s="56" t="s">
        <v>238</v>
      </c>
      <c r="C62" s="56"/>
      <c r="D62" s="56"/>
      <c r="E62" s="56"/>
      <c r="F62" s="56"/>
      <c r="G62" s="56"/>
    </row>
    <row r="63" spans="2:7">
      <c r="B63" s="55" t="s">
        <v>218</v>
      </c>
    </row>
    <row r="74" spans="2:4">
      <c r="B74" s="132" t="s">
        <v>189</v>
      </c>
      <c r="C74" s="119"/>
      <c r="D74" s="119"/>
    </row>
    <row r="75" spans="2:4">
      <c r="B75" s="50" t="s">
        <v>228</v>
      </c>
    </row>
    <row r="76" spans="2:4">
      <c r="B76" s="50" t="s">
        <v>229</v>
      </c>
    </row>
    <row r="77" spans="2:4">
      <c r="B77" s="50" t="s">
        <v>230</v>
      </c>
    </row>
    <row r="78" spans="2:4">
      <c r="B78" s="50" t="s">
        <v>257</v>
      </c>
    </row>
    <row r="79" spans="2:4">
      <c r="B79" s="50" t="s">
        <v>258</v>
      </c>
    </row>
    <row r="80" spans="2:4">
      <c r="B80" s="50" t="s">
        <v>232</v>
      </c>
    </row>
    <row r="81" spans="2:4">
      <c r="B81" s="55" t="s">
        <v>276</v>
      </c>
    </row>
    <row r="83" spans="2:4">
      <c r="B83" s="132" t="s">
        <v>191</v>
      </c>
      <c r="C83" s="119"/>
      <c r="D83" s="119"/>
    </row>
    <row r="84" spans="2:4">
      <c r="B84" s="50" t="s">
        <v>231</v>
      </c>
    </row>
    <row r="86" spans="2:4">
      <c r="B86" s="132" t="s">
        <v>199</v>
      </c>
      <c r="C86" s="133"/>
      <c r="D86" s="133"/>
    </row>
    <row r="87" spans="2:4">
      <c r="B87" s="133"/>
      <c r="C87" s="133"/>
      <c r="D87" s="133"/>
    </row>
    <row r="88" spans="2:4">
      <c r="B88" s="50" t="s">
        <v>277</v>
      </c>
    </row>
    <row r="89" spans="2:4">
      <c r="B89" s="50" t="s">
        <v>278</v>
      </c>
    </row>
    <row r="90" spans="2:4">
      <c r="B90" s="50" t="s">
        <v>233</v>
      </c>
    </row>
    <row r="91" spans="2:4">
      <c r="B91" s="55" t="s">
        <v>218</v>
      </c>
    </row>
    <row r="102" spans="2:4">
      <c r="B102" s="132" t="s">
        <v>197</v>
      </c>
      <c r="C102" s="133"/>
      <c r="D102" s="133"/>
    </row>
    <row r="103" spans="2:4">
      <c r="B103" s="50" t="s">
        <v>234</v>
      </c>
    </row>
    <row r="104" spans="2:4">
      <c r="B104" s="50" t="s">
        <v>235</v>
      </c>
    </row>
    <row r="105" spans="2:4">
      <c r="B105" s="50" t="s">
        <v>236</v>
      </c>
    </row>
    <row r="106" spans="2:4">
      <c r="B106" s="50" t="s">
        <v>237</v>
      </c>
    </row>
    <row r="108" spans="2:4">
      <c r="B108" s="132" t="s">
        <v>201</v>
      </c>
      <c r="C108" s="133"/>
      <c r="D108" s="133"/>
    </row>
    <row r="109" spans="2:4">
      <c r="B109" s="133"/>
      <c r="C109" s="133"/>
      <c r="D109" s="133"/>
    </row>
    <row r="110" spans="2:4">
      <c r="B110" s="50" t="s">
        <v>239</v>
      </c>
    </row>
    <row r="111" spans="2:4">
      <c r="B111" s="50" t="s">
        <v>240</v>
      </c>
    </row>
    <row r="113" spans="2:4">
      <c r="B113" s="132" t="s">
        <v>198</v>
      </c>
      <c r="C113" s="119"/>
      <c r="D113" s="119"/>
    </row>
    <row r="114" spans="2:4">
      <c r="B114" s="119"/>
      <c r="C114" s="119"/>
      <c r="D114" s="119"/>
    </row>
    <row r="115" spans="2:4">
      <c r="B115" s="50" t="s">
        <v>241</v>
      </c>
    </row>
    <row r="116" spans="2:4">
      <c r="B116" s="50" t="s">
        <v>242</v>
      </c>
    </row>
    <row r="118" spans="2:4">
      <c r="B118" s="57" t="s">
        <v>243</v>
      </c>
    </row>
    <row r="119" spans="2:4">
      <c r="B119" s="57" t="s">
        <v>244</v>
      </c>
    </row>
    <row r="120" spans="2:4">
      <c r="B120" s="57" t="s">
        <v>255</v>
      </c>
    </row>
    <row r="122" spans="2:4">
      <c r="B122" s="53" t="s">
        <v>252</v>
      </c>
    </row>
    <row r="123" spans="2:4">
      <c r="B123" s="50" t="s">
        <v>245</v>
      </c>
    </row>
    <row r="124" spans="2:4">
      <c r="B124" s="50" t="s">
        <v>256</v>
      </c>
    </row>
    <row r="125" spans="2:4">
      <c r="B125" s="50" t="s">
        <v>279</v>
      </c>
    </row>
    <row r="127" spans="2:4">
      <c r="B127" s="50" t="s">
        <v>246</v>
      </c>
    </row>
    <row r="128" spans="2:4">
      <c r="B128" s="50" t="s">
        <v>247</v>
      </c>
    </row>
    <row r="129" spans="2:2">
      <c r="B129" s="50" t="s">
        <v>248</v>
      </c>
    </row>
    <row r="130" spans="2:2">
      <c r="B130" s="50" t="s">
        <v>249</v>
      </c>
    </row>
    <row r="132" spans="2:2">
      <c r="B132" s="50" t="s">
        <v>250</v>
      </c>
    </row>
  </sheetData>
  <mergeCells count="12">
    <mergeCell ref="B20:D20"/>
    <mergeCell ref="B31:D31"/>
    <mergeCell ref="B35:D35"/>
    <mergeCell ref="B48:D48"/>
    <mergeCell ref="B102:D102"/>
    <mergeCell ref="B108:D109"/>
    <mergeCell ref="B113:D114"/>
    <mergeCell ref="B52:D52"/>
    <mergeCell ref="B55:D55"/>
    <mergeCell ref="B74:D74"/>
    <mergeCell ref="B83:D83"/>
    <mergeCell ref="B86:D87"/>
  </mergeCells>
  <hyperlinks>
    <hyperlink ref="B12" r:id="rId1" xr:uid="{A432D205-74D6-44F3-BDC3-F30E4B0C45EF}"/>
    <hyperlink ref="F22" r:id="rId2" xr:uid="{B6B17710-A9D0-4F2E-9445-1D3F696BE56F}"/>
    <hyperlink ref="F33" r:id="rId3" xr:uid="{2DAFF45C-95C8-4809-B16E-41C7484F372C}"/>
  </hyperlinks>
  <pageMargins left="0.7" right="0.7" top="0.78740157499999996" bottom="0.78740157499999996"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ZGVmYXVsdFZhbHVlIiAvPjxVc2VyTmFtZT5TRUJcc3R2YWxvZHplPC9Vc2VyTmFtZT48RGF0ZVRpbWU+Ni85LzIwMjMgMjoxODowMSBQTTwvRGF0ZVRpbWU+PExhYmVsU3RyaW5nPlRoaXMgaXRlbSBoYXMgbm8gY2xhc3NpZmljYXRpb248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5ab027e3-97f5-4f2b-b242-189f84f1bffe" origin="defaultValue"/>
</file>

<file path=customXml/itemProps1.xml><?xml version="1.0" encoding="utf-8"?>
<ds:datastoreItem xmlns:ds="http://schemas.openxmlformats.org/officeDocument/2006/customXml" ds:itemID="{5C73D6A9-617D-4F50-A724-8013A0CBF5D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31C56809-9479-45F7-B883-E7D8946CCA9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Introduction</vt:lpstr>
      <vt:lpstr>Data</vt:lpstr>
      <vt:lpstr>Result-Dashboard</vt:lpstr>
      <vt:lpstr>Source 1 - GDP</vt:lpstr>
      <vt:lpstr>Source 2 - Assets</vt:lpstr>
      <vt:lpstr>Source 3 - Emissions</vt:lpstr>
      <vt:lpstr>Source 4 - Loans COUNTRY</vt:lpstr>
      <vt:lpstr>Explanation</vt:lpstr>
      <vt:lpstr>Explanation!Druckbereich</vt:lpstr>
      <vt:lpstr>Introduction!Druckbereich</vt:lpstr>
      <vt:lpstr>'Source 4 - Loans COUNTRY'!Druckbereich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Tvalodze</dc:creator>
  <cp:lastModifiedBy>Prof. Dr. Tobias Peylo</cp:lastModifiedBy>
  <cp:lastPrinted>2023-09-17T12:03:31Z</cp:lastPrinted>
  <dcterms:created xsi:type="dcterms:W3CDTF">2023-06-09T14:16:54Z</dcterms:created>
  <dcterms:modified xsi:type="dcterms:W3CDTF">2025-01-31T12:29:20Z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47d2783b-ee5b-472f-bddc-e1475292ff04</vt:lpwstr>
  </property>
  <property fmtid="{D5CDD505-2E9C-101B-9397-08002B2CF9AE}" pid="3" name="bjDocumentSecurityLabel">
    <vt:lpwstr>This item has no classification</vt:lpwstr>
  </property>
  <property fmtid="{D5CDD505-2E9C-101B-9397-08002B2CF9AE}" pid="4" name="bjSaver">
    <vt:lpwstr>qVma/bk5jlDMzMqpSNmkWahOQwOdoOa2</vt:lpwstr>
  </property>
  <property fmtid="{D5CDD505-2E9C-101B-9397-08002B2CF9AE}" pid="5" name="bjClsUserRVM">
    <vt:lpwstr>[]</vt:lpwstr>
  </property>
  <property fmtid="{D5CDD505-2E9C-101B-9397-08002B2CF9AE}" pid="6" name="bjLabelHistoryID">
    <vt:lpwstr>{5C73D6A9-617D-4F50-A724-8013A0CBF5D7}</vt:lpwstr>
  </property>
</Properties>
</file>